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 amelia 201113\documentos amelia\ASAMBLEAS CRM\AF-15\"/>
    </mc:Choice>
  </mc:AlternateContent>
  <bookViews>
    <workbookView xWindow="0" yWindow="0" windowWidth="20490" windowHeight="7455" tabRatio="630" activeTab="2"/>
  </bookViews>
  <sheets>
    <sheet name="Activo" sheetId="6" r:id="rId1"/>
    <sheet name="Pasivo" sheetId="7" r:id="rId2"/>
    <sheet name="ResultadoIntegral" sheetId="12" r:id="rId3"/>
    <sheet name="MP" sheetId="9" r:id="rId4"/>
  </sheets>
  <definedNames>
    <definedName name="_xlnm._FilterDatabase" localSheetId="3" hidden="1">MP!$K$9:$K$10</definedName>
    <definedName name="_xlnm.Print_Area" localSheetId="2">ResultadoIntegral!$A$1:$M$43</definedName>
  </definedNames>
  <calcPr calcId="152511" calcOnSave="0"/>
</workbook>
</file>

<file path=xl/calcChain.xml><?xml version="1.0" encoding="utf-8"?>
<calcChain xmlns="http://schemas.openxmlformats.org/spreadsheetml/2006/main">
  <c r="K26" i="12" l="1"/>
  <c r="T30" i="12" l="1"/>
  <c r="R29" i="12"/>
  <c r="T29" i="12" s="1"/>
  <c r="R16" i="7" l="1"/>
  <c r="R14" i="6" l="1"/>
  <c r="T35" i="12" l="1"/>
  <c r="T37" i="12"/>
  <c r="R38" i="12"/>
  <c r="T38" i="12"/>
  <c r="T39" i="12" l="1"/>
  <c r="R39" i="12"/>
  <c r="T21" i="12" l="1"/>
  <c r="R22" i="12"/>
  <c r="R24" i="12"/>
  <c r="T24" i="12" s="1"/>
  <c r="R11" i="6" l="1"/>
  <c r="R8" i="6" l="1"/>
  <c r="A3" i="7"/>
  <c r="A1" i="12"/>
  <c r="A1" i="7"/>
  <c r="BB23" i="9"/>
  <c r="AZ23" i="9"/>
  <c r="AX23" i="9"/>
  <c r="AV23" i="9"/>
  <c r="AT23" i="9"/>
  <c r="AR23" i="9"/>
  <c r="AP23" i="9"/>
  <c r="AN23" i="9"/>
  <c r="AL23" i="9"/>
  <c r="AJ23" i="9"/>
  <c r="BB14" i="9"/>
  <c r="BB19" i="9" s="1"/>
  <c r="AZ14" i="9"/>
  <c r="AZ19" i="9" s="1"/>
  <c r="AX14" i="9"/>
  <c r="AX19" i="9" s="1"/>
  <c r="AV14" i="9"/>
  <c r="AV19" i="9" s="1"/>
  <c r="AT14" i="9"/>
  <c r="AT19" i="9" s="1"/>
  <c r="AR14" i="9"/>
  <c r="AR19" i="9" s="1"/>
  <c r="AP14" i="9"/>
  <c r="AP19" i="9" s="1"/>
  <c r="AN14" i="9"/>
  <c r="AN19" i="9" s="1"/>
  <c r="AL14" i="9"/>
  <c r="AL19" i="9" s="1"/>
  <c r="AJ14" i="9"/>
  <c r="AJ19" i="9" s="1"/>
  <c r="AR28" i="9" l="1"/>
  <c r="AL28" i="9"/>
  <c r="BB28" i="9"/>
  <c r="AJ28" i="9"/>
  <c r="AZ28" i="9"/>
  <c r="AT28" i="9"/>
  <c r="AN28" i="9"/>
  <c r="AV28" i="9"/>
  <c r="AP28" i="9"/>
  <c r="AX28" i="9"/>
  <c r="BV27" i="9" l="1"/>
  <c r="BV22" i="9"/>
  <c r="BV18" i="9"/>
  <c r="BV13" i="9"/>
  <c r="BV12" i="9"/>
  <c r="BV10" i="9"/>
  <c r="BT27" i="9"/>
  <c r="BR27" i="9"/>
  <c r="BP27" i="9"/>
  <c r="BN27" i="9"/>
  <c r="BL27" i="9"/>
  <c r="BJ27" i="9"/>
  <c r="BH27" i="9"/>
  <c r="BF27" i="9"/>
  <c r="BD27" i="9"/>
  <c r="BT22" i="9"/>
  <c r="BR21" i="9"/>
  <c r="BP21" i="9"/>
  <c r="BN21" i="9"/>
  <c r="BL21" i="9"/>
  <c r="BJ22" i="9"/>
  <c r="BJ21" i="9"/>
  <c r="BH22" i="9"/>
  <c r="BH21" i="9"/>
  <c r="BF22" i="9"/>
  <c r="BF21" i="9"/>
  <c r="BD22" i="9"/>
  <c r="BD21" i="9"/>
  <c r="BT18" i="9"/>
  <c r="BR18" i="9"/>
  <c r="BP18" i="9"/>
  <c r="BN18" i="9"/>
  <c r="BL18" i="9"/>
  <c r="BJ18" i="9"/>
  <c r="BH18" i="9"/>
  <c r="BF18" i="9"/>
  <c r="BD18" i="9"/>
  <c r="BT13" i="9"/>
  <c r="BT12" i="9"/>
  <c r="BT10" i="9"/>
  <c r="BR13" i="9"/>
  <c r="BR12" i="9"/>
  <c r="BR10" i="9"/>
  <c r="BP13" i="9"/>
  <c r="BP12" i="9"/>
  <c r="BP10" i="9"/>
  <c r="BN12" i="9"/>
  <c r="BN10" i="9"/>
  <c r="BL13" i="9"/>
  <c r="BL12" i="9"/>
  <c r="BL10" i="9"/>
  <c r="BJ13" i="9"/>
  <c r="BJ12" i="9"/>
  <c r="BJ10" i="9"/>
  <c r="BH13" i="9"/>
  <c r="BH12" i="9"/>
  <c r="BH10" i="9"/>
  <c r="BF13" i="9"/>
  <c r="BF12" i="9"/>
  <c r="BF10" i="9"/>
  <c r="BD13" i="9"/>
  <c r="BD12" i="9"/>
  <c r="BD10" i="9"/>
  <c r="BD14" i="9" l="1"/>
  <c r="BD19" i="9" s="1"/>
  <c r="BL14" i="9"/>
  <c r="BL19" i="9" s="1"/>
  <c r="BR14" i="9"/>
  <c r="BR19" i="9" s="1"/>
  <c r="BJ23" i="9"/>
  <c r="BV14" i="9"/>
  <c r="BV19" i="9" s="1"/>
  <c r="BH14" i="9"/>
  <c r="BH19" i="9" s="1"/>
  <c r="BJ14" i="9"/>
  <c r="BJ19" i="9" s="1"/>
  <c r="BP14" i="9"/>
  <c r="BP19" i="9" s="1"/>
  <c r="BD23" i="9"/>
  <c r="BH23" i="9"/>
  <c r="BF14" i="9"/>
  <c r="BF19" i="9" s="1"/>
  <c r="BT14" i="9"/>
  <c r="BT19" i="9" s="1"/>
  <c r="BF23" i="9"/>
  <c r="BN22" i="9"/>
  <c r="BN23" i="9" s="1"/>
  <c r="BV21" i="9"/>
  <c r="BV23" i="9" s="1"/>
  <c r="BR22" i="9"/>
  <c r="BR23" i="9" s="1"/>
  <c r="BT21" i="9"/>
  <c r="BT23" i="9" s="1"/>
  <c r="BN13" i="9"/>
  <c r="BN14" i="9" s="1"/>
  <c r="BN19" i="9" s="1"/>
  <c r="BL22" i="9"/>
  <c r="BL23" i="9" s="1"/>
  <c r="BP22" i="9"/>
  <c r="BP23" i="9" s="1"/>
  <c r="BJ28" i="9" l="1"/>
  <c r="BD28" i="9"/>
  <c r="BH28" i="9"/>
  <c r="BL28" i="9"/>
  <c r="BR28" i="9"/>
  <c r="BF28" i="9"/>
  <c r="BN28" i="9"/>
  <c r="BP28" i="9"/>
  <c r="BT28" i="9"/>
  <c r="BV28" i="9"/>
  <c r="T20" i="12" l="1"/>
  <c r="T22" i="12" s="1"/>
  <c r="T15" i="12"/>
  <c r="T14" i="12"/>
  <c r="T13" i="12"/>
  <c r="T10" i="12"/>
  <c r="T9" i="12"/>
  <c r="T7" i="12"/>
  <c r="T6" i="12"/>
  <c r="R17" i="12"/>
  <c r="T17" i="12" s="1"/>
  <c r="R16" i="12"/>
  <c r="R8" i="12"/>
  <c r="R11" i="12" s="1"/>
  <c r="R37" i="7"/>
  <c r="R34" i="7"/>
  <c r="R33" i="7"/>
  <c r="R30" i="7"/>
  <c r="R31" i="7"/>
  <c r="R29" i="7"/>
  <c r="R28" i="7"/>
  <c r="R23" i="7"/>
  <c r="R22" i="7"/>
  <c r="R21" i="7"/>
  <c r="R20" i="7"/>
  <c r="R19" i="7"/>
  <c r="R12" i="7"/>
  <c r="R9" i="7"/>
  <c r="P35" i="7"/>
  <c r="P36" i="7" s="1"/>
  <c r="P38" i="7" s="1"/>
  <c r="P24" i="7"/>
  <c r="P14" i="7"/>
  <c r="R14" i="7" s="1"/>
  <c r="P13" i="7"/>
  <c r="R13" i="7" s="1"/>
  <c r="P11" i="7"/>
  <c r="R11" i="7" s="1"/>
  <c r="R18" i="6"/>
  <c r="R17" i="6"/>
  <c r="R16" i="6"/>
  <c r="R15" i="6"/>
  <c r="R10" i="6"/>
  <c r="P19" i="6"/>
  <c r="R19" i="6" s="1"/>
  <c r="P9" i="6"/>
  <c r="P12" i="6" s="1"/>
  <c r="P17" i="7" l="1"/>
  <c r="R24" i="7"/>
  <c r="R18" i="12"/>
  <c r="R23" i="12" s="1"/>
  <c r="R25" i="12" s="1"/>
  <c r="R40" i="12" s="1"/>
  <c r="P20" i="6"/>
  <c r="P21" i="6" s="1"/>
  <c r="R9" i="6"/>
  <c r="T8" i="12"/>
  <c r="T11" i="12" s="1"/>
  <c r="T16" i="12"/>
  <c r="P39" i="7"/>
  <c r="R26" i="12" l="1"/>
  <c r="T18" i="12"/>
  <c r="T23" i="12" s="1"/>
  <c r="T25" i="12" s="1"/>
  <c r="T40" i="12" s="1"/>
  <c r="T26" i="12" l="1"/>
  <c r="A43" i="12" l="1"/>
  <c r="A29" i="9" s="1"/>
  <c r="S31" i="7" l="1"/>
  <c r="S28" i="7" l="1"/>
  <c r="S29" i="7"/>
  <c r="S37" i="7"/>
  <c r="S33" i="7"/>
  <c r="S30" i="7" l="1"/>
  <c r="S34" i="7" l="1"/>
</calcChain>
</file>

<file path=xl/sharedStrings.xml><?xml version="1.0" encoding="utf-8"?>
<sst xmlns="http://schemas.openxmlformats.org/spreadsheetml/2006/main" count="214" uniqueCount="164">
  <si>
    <t>CORIMON, C. A. Y SUBSIDIARIAS</t>
  </si>
  <si>
    <t>Total</t>
  </si>
  <si>
    <t>distribuídas</t>
  </si>
  <si>
    <t>Utilidades</t>
  </si>
  <si>
    <t>Reserva</t>
  </si>
  <si>
    <t>legal</t>
  </si>
  <si>
    <t>no</t>
  </si>
  <si>
    <t>Capital  en</t>
  </si>
  <si>
    <t>acciones</t>
  </si>
  <si>
    <t xml:space="preserve">Participaciones </t>
  </si>
  <si>
    <t>controladoras</t>
  </si>
  <si>
    <t>Atribuibles a los accionistas</t>
  </si>
  <si>
    <t>Prima en</t>
  </si>
  <si>
    <t>emisión</t>
  </si>
  <si>
    <t>de acciones</t>
  </si>
  <si>
    <t>Acciones</t>
  </si>
  <si>
    <t>en</t>
  </si>
  <si>
    <t>tesorería</t>
  </si>
  <si>
    <t>Impuesto</t>
  </si>
  <si>
    <t xml:space="preserve">Reservas </t>
  </si>
  <si>
    <t>razonable</t>
  </si>
  <si>
    <t xml:space="preserve">de valor </t>
  </si>
  <si>
    <t>sobre la renta</t>
  </si>
  <si>
    <t>Reserva de</t>
  </si>
  <si>
    <t>conversión</t>
  </si>
  <si>
    <t>Reserva por</t>
  </si>
  <si>
    <t>actuariales</t>
  </si>
  <si>
    <t>mediciones</t>
  </si>
  <si>
    <t>Pasa a 2014</t>
  </si>
  <si>
    <t>CORIMON, C. A. AND AFFILIATES</t>
  </si>
  <si>
    <t>Consolidated Financial Statements</t>
  </si>
  <si>
    <t>April 30, 2015, with figures pertaining to April 30, 2014</t>
  </si>
  <si>
    <t>(Expressed in thousands of constant bolivars)</t>
  </si>
  <si>
    <t>6, 7 and 21</t>
  </si>
  <si>
    <t>8 and 21</t>
  </si>
  <si>
    <t>10 and 21</t>
  </si>
  <si>
    <t>Note</t>
  </si>
  <si>
    <t>Assets</t>
  </si>
  <si>
    <t>Current Assets:</t>
  </si>
  <si>
    <t xml:space="preserve">Cash and cash equivalents </t>
  </si>
  <si>
    <t>Documents and accounts receivable, net</t>
  </si>
  <si>
    <t>Inventories, net</t>
  </si>
  <si>
    <t>Expenses paid in advance</t>
  </si>
  <si>
    <t>Total current assets</t>
  </si>
  <si>
    <t>Non-current Assets:</t>
  </si>
  <si>
    <t>Investments available for sale</t>
  </si>
  <si>
    <t>Intangible Assets, net</t>
  </si>
  <si>
    <t>Property, Plant and Equipment, netPropiedades, plantas y equipo, neto</t>
  </si>
  <si>
    <t>Investment Properties</t>
  </si>
  <si>
    <t>Deferred Taxes</t>
  </si>
  <si>
    <t>Guaranty Deposits and other assets</t>
  </si>
  <si>
    <t>Total non-current assets</t>
  </si>
  <si>
    <t>Total assets</t>
  </si>
  <si>
    <t>Consolidated Financial Statements, continued</t>
  </si>
  <si>
    <t>Liabilities and Equity</t>
  </si>
  <si>
    <t>6, 15 and 21</t>
  </si>
  <si>
    <t>18 and 21</t>
  </si>
  <si>
    <t>6, 16 and 21</t>
  </si>
  <si>
    <t>7 and 19</t>
  </si>
  <si>
    <t>15 and 21</t>
  </si>
  <si>
    <t>Current Liabilities:</t>
  </si>
  <si>
    <t xml:space="preserve">Current portion of Loans and other financial </t>
  </si>
  <si>
    <t>obligations</t>
  </si>
  <si>
    <t>Debentures</t>
  </si>
  <si>
    <t>Documents and accounts payable</t>
  </si>
  <si>
    <t>Dividends payable</t>
  </si>
  <si>
    <t>Income Tax payable</t>
  </si>
  <si>
    <t>Accrued expenses payable</t>
  </si>
  <si>
    <t>Labor Benefits</t>
  </si>
  <si>
    <t>Total current liabilities</t>
  </si>
  <si>
    <t>Non-current Liabilities:</t>
  </si>
  <si>
    <t>Loans and other financial obligations</t>
  </si>
  <si>
    <t>Deferred taxes</t>
  </si>
  <si>
    <t>Reserves</t>
  </si>
  <si>
    <t>Other liabilities</t>
  </si>
  <si>
    <t>Total non-current liabilities</t>
  </si>
  <si>
    <t>Total liabilities</t>
  </si>
  <si>
    <t>Equity:</t>
  </si>
  <si>
    <t>Capital Stock</t>
  </si>
  <si>
    <t>Premium on issuance of shares</t>
  </si>
  <si>
    <t>Treasury shares</t>
  </si>
  <si>
    <t>Other reserves</t>
  </si>
  <si>
    <t>Retained Earnings</t>
  </si>
  <si>
    <t>Legal Reserves</t>
  </si>
  <si>
    <t>Total Retained Earnings</t>
  </si>
  <si>
    <t>Total Shareholders' Equity</t>
  </si>
  <si>
    <t>Non-controlling interests</t>
  </si>
  <si>
    <t>Total equity</t>
  </si>
  <si>
    <t>Total liabilities and equity</t>
  </si>
  <si>
    <t xml:space="preserve">The notes on pages 8 to 73 attached hereto are an integral part of the consolidated financial statements. </t>
  </si>
  <si>
    <t>Consolidated Statements of Integral Results</t>
  </si>
  <si>
    <t>Year ended April 30, 2015, with figures pertaining to April 30, 2014</t>
  </si>
  <si>
    <t>Net sales</t>
  </si>
  <si>
    <t>Sales costs</t>
  </si>
  <si>
    <t>Gross profit</t>
  </si>
  <si>
    <t>Sales, overhead and general expenses</t>
  </si>
  <si>
    <t>Profit on sale of property, plant and equipment</t>
  </si>
  <si>
    <t>Profit in transactions</t>
  </si>
  <si>
    <t>Financial income (cost)</t>
  </si>
  <si>
    <t>Financial income (cost), net</t>
  </si>
  <si>
    <t>Exchange differential, net</t>
  </si>
  <si>
    <t>Monetary result in fiscal year</t>
  </si>
  <si>
    <t>Total financial cost</t>
  </si>
  <si>
    <t>Other income (disbursements), net</t>
  </si>
  <si>
    <t>Profit before income tax</t>
  </si>
  <si>
    <t>Income tax expense:</t>
  </si>
  <si>
    <t>Current</t>
  </si>
  <si>
    <t>Deferred</t>
  </si>
  <si>
    <t>Total income tax expense</t>
  </si>
  <si>
    <t>Net (Loss)  Profit before non-controlling interests</t>
  </si>
  <si>
    <t>Non-controlling Interetss:</t>
  </si>
  <si>
    <t>Net (loss) profit  imputable to shareholders</t>
  </si>
  <si>
    <t>Net profit (loss) per share</t>
  </si>
  <si>
    <t>Other integral results:</t>
  </si>
  <si>
    <t>Line items not reclasified in results for period -</t>
  </si>
  <si>
    <t>Line items that are reclassified or may be reclassified to results</t>
  </si>
  <si>
    <t>Net change in the reasonable value of financial assets</t>
  </si>
  <si>
    <t>available for sale transferred to results</t>
  </si>
  <si>
    <t xml:space="preserve">Effect of deferred taxes over financial assets </t>
  </si>
  <si>
    <t>available for sale tansferred to results</t>
  </si>
  <si>
    <t>Business abroad - conversion differences</t>
  </si>
  <si>
    <t>Total other integral results</t>
  </si>
  <si>
    <t>Integral profits before non-controlling interests</t>
  </si>
  <si>
    <t>Integral profits imputable to non-controlling interests</t>
  </si>
  <si>
    <t>Shareholders' integral profit</t>
  </si>
  <si>
    <t>Consolidated Statements of Changes in Shareholders' Equity</t>
  </si>
  <si>
    <t>Year ended April 30,  2015, wiith figures pertaining to April 30, 2014</t>
  </si>
  <si>
    <t>Capital  in</t>
  </si>
  <si>
    <t>shares</t>
  </si>
  <si>
    <t>Premium on</t>
  </si>
  <si>
    <t>issue</t>
  </si>
  <si>
    <t>of shares</t>
  </si>
  <si>
    <t>Treasury</t>
  </si>
  <si>
    <t>Other Reserves</t>
  </si>
  <si>
    <t>taxes</t>
  </si>
  <si>
    <t>Reasonable</t>
  </si>
  <si>
    <t xml:space="preserve">value </t>
  </si>
  <si>
    <t>reserves</t>
  </si>
  <si>
    <t>Conversion</t>
  </si>
  <si>
    <t>reserve</t>
  </si>
  <si>
    <t xml:space="preserve">Reserve for </t>
  </si>
  <si>
    <t>Legal</t>
  </si>
  <si>
    <t>Reserve</t>
  </si>
  <si>
    <t>Retained</t>
  </si>
  <si>
    <t>Earnings</t>
  </si>
  <si>
    <t>interests</t>
  </si>
  <si>
    <t>equity</t>
  </si>
  <si>
    <t>Balance at April 30, 2013</t>
  </si>
  <si>
    <t>Integral results for year:</t>
  </si>
  <si>
    <t>Net Profits</t>
  </si>
  <si>
    <t>Other integral results</t>
  </si>
  <si>
    <t>Total integral results</t>
  </si>
  <si>
    <t xml:space="preserve">Transactions with Company's shareholders </t>
  </si>
  <si>
    <t>directly acknowledged in</t>
  </si>
  <si>
    <t>the equity:</t>
  </si>
  <si>
    <t>Dividend decree</t>
  </si>
  <si>
    <t>Balance at April 30, 2014</t>
  </si>
  <si>
    <t>Net loss</t>
  </si>
  <si>
    <t>Balance at April 30, 2015</t>
  </si>
  <si>
    <t>Imputable to Shareholders</t>
  </si>
  <si>
    <t>computations</t>
  </si>
  <si>
    <t>Non-controlling</t>
  </si>
  <si>
    <t>of the period -</t>
  </si>
  <si>
    <t>Changes in the reasonable value of actuarial computations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</si>
</sst>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0_);_(* \(#,##0.00\);_(* &quot;-&quot;??_);_(@_)"/>
    <numFmt numFmtId="166" formatCode="_ &quot;Bs. F&quot;\ * #,##0_ ;_ &quot;Bs. F&quot;\ * \-#,##0_ ;_ &quot;Bs. F&quot;\ * &quot;-&quot;_ ;_ @_ "/>
    <numFmt numFmtId="167" formatCode="_ &quot;Bs. F&quot;\ * #,##0.00_ ;_ &quot;Bs. F&quot;\ * \-#,##0.00_ ;_ &quot;Bs. F&quot;\ * &quot;-&quot;??_ ;_ @_ "/>
    <numFmt numFmtId="168" formatCode="_(* #,##0_);_(* \(#,##0\);_(* &quot;-&quot;??_);_(@_)"/>
    <numFmt numFmtId="169" formatCode="#,##0\ ;\(#,##0\)"/>
  </numFmts>
  <fonts count="22" x14ac:knownFonts="1">
    <font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16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">
    <xf numFmtId="0" fontId="0" fillId="0" borderId="0"/>
    <xf numFmtId="0" fontId="6" fillId="2" borderId="7" applyNumberFormat="0" applyAlignment="0" applyProtection="0"/>
    <xf numFmtId="0" fontId="2" fillId="0" borderId="0" applyBorder="0">
      <alignment horizontal="centerContinuous"/>
    </xf>
    <xf numFmtId="0" fontId="1" fillId="0" borderId="0" applyBorder="0">
      <alignment horizontal="centerContinuous"/>
    </xf>
    <xf numFmtId="165" fontId="5" fillId="0" borderId="0" applyFont="0" applyFill="0" applyBorder="0" applyAlignment="0" applyProtection="0"/>
    <xf numFmtId="164" fontId="1" fillId="0" borderId="0" applyBorder="0">
      <alignment horizontal="center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8" applyNumberFormat="0" applyFill="0" applyAlignment="0" applyProtection="0"/>
    <xf numFmtId="0" fontId="1" fillId="3" borderId="9" applyNumberFormat="0" applyFont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7" applyNumberFormat="0" applyAlignment="0" applyProtection="0"/>
    <xf numFmtId="0" fontId="16" fillId="2" borderId="13" applyNumberFormat="0" applyAlignment="0" applyProtection="0"/>
    <xf numFmtId="0" fontId="17" fillId="8" borderId="1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" fillId="0" borderId="0" applyBorder="0">
      <alignment horizontal="center"/>
    </xf>
  </cellStyleXfs>
  <cellXfs count="91">
    <xf numFmtId="0" fontId="0" fillId="0" borderId="0" xfId="0"/>
    <xf numFmtId="0" fontId="1" fillId="0" borderId="0" xfId="0" applyNumberFormat="1" applyFont="1" applyAlignment="1"/>
    <xf numFmtId="0" fontId="3" fillId="0" borderId="0" xfId="0" applyNumberFormat="1" applyFont="1" applyAlignment="1"/>
    <xf numFmtId="0" fontId="2" fillId="0" borderId="0" xfId="2">
      <alignment horizontal="centerContinuous"/>
    </xf>
    <xf numFmtId="0" fontId="4" fillId="0" borderId="0" xfId="0" applyNumberFormat="1" applyFont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8" fontId="1" fillId="0" borderId="0" xfId="0" applyNumberFormat="1" applyFont="1"/>
    <xf numFmtId="0" fontId="1" fillId="0" borderId="0" xfId="0" applyNumberFormat="1" applyFont="1" applyFill="1" applyAlignment="1"/>
    <xf numFmtId="0" fontId="0" fillId="0" borderId="0" xfId="0"/>
    <xf numFmtId="164" fontId="4" fillId="0" borderId="0" xfId="0" applyNumberFormat="1" applyFont="1" applyAlignment="1"/>
    <xf numFmtId="0" fontId="2" fillId="0" borderId="0" xfId="0" applyFont="1"/>
    <xf numFmtId="0" fontId="1" fillId="0" borderId="0" xfId="3" applyFont="1" applyAlignment="1">
      <alignment horizontal="center"/>
    </xf>
    <xf numFmtId="164" fontId="0" fillId="0" borderId="0" xfId="0" applyNumberFormat="1"/>
    <xf numFmtId="164" fontId="0" fillId="0" borderId="1" xfId="0" applyNumberFormat="1" applyFont="1" applyBorder="1" applyAlignment="1"/>
    <xf numFmtId="164" fontId="0" fillId="0" borderId="0" xfId="0" applyNumberFormat="1" applyFont="1" applyBorder="1" applyAlignment="1"/>
    <xf numFmtId="164" fontId="0" fillId="0" borderId="2" xfId="0" applyNumberFormat="1" applyFont="1" applyBorder="1" applyAlignment="1"/>
    <xf numFmtId="164" fontId="0" fillId="0" borderId="3" xfId="0" applyNumberFormat="1" applyFont="1" applyBorder="1" applyAlignment="1"/>
    <xf numFmtId="0" fontId="1" fillId="0" borderId="0" xfId="3">
      <alignment horizontal="centerContinuous"/>
    </xf>
    <xf numFmtId="0" fontId="0" fillId="0" borderId="0" xfId="3" applyFont="1">
      <alignment horizontal="centerContinuous"/>
    </xf>
    <xf numFmtId="0" fontId="0" fillId="0" borderId="0" xfId="3" applyFont="1" applyFill="1">
      <alignment horizontal="centerContinuous"/>
    </xf>
    <xf numFmtId="164" fontId="1" fillId="0" borderId="0" xfId="0" applyNumberFormat="1" applyFont="1" applyFill="1" applyAlignment="1"/>
    <xf numFmtId="164" fontId="1" fillId="0" borderId="0" xfId="0" applyNumberFormat="1" applyFont="1" applyBorder="1" applyAlignment="1"/>
    <xf numFmtId="164" fontId="1" fillId="0" borderId="3" xfId="0" applyNumberFormat="1" applyFont="1" applyBorder="1" applyAlignment="1"/>
    <xf numFmtId="164" fontId="1" fillId="0" borderId="1" xfId="0" applyNumberFormat="1" applyFont="1" applyFill="1" applyBorder="1" applyAlignment="1"/>
    <xf numFmtId="164" fontId="1" fillId="0" borderId="1" xfId="0" applyNumberFormat="1" applyFont="1" applyBorder="1" applyAlignment="1"/>
    <xf numFmtId="164" fontId="0" fillId="0" borderId="0" xfId="0" applyNumberFormat="1" applyBorder="1"/>
    <xf numFmtId="164" fontId="0" fillId="0" borderId="0" xfId="0" applyNumberFormat="1" applyFont="1" applyFill="1" applyBorder="1" applyAlignment="1"/>
    <xf numFmtId="164" fontId="1" fillId="0" borderId="0" xfId="0" applyNumberFormat="1" applyFont="1" applyAlignment="1"/>
    <xf numFmtId="164" fontId="1" fillId="0" borderId="3" xfId="0" applyNumberFormat="1" applyFont="1" applyFill="1" applyBorder="1" applyAlignment="1"/>
    <xf numFmtId="164" fontId="1" fillId="0" borderId="5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2" fillId="0" borderId="1" xfId="25" applyBorder="1">
      <alignment horizontal="center"/>
    </xf>
    <xf numFmtId="0" fontId="2" fillId="0" borderId="0" xfId="25" applyBorder="1">
      <alignment horizontal="center"/>
    </xf>
    <xf numFmtId="164" fontId="0" fillId="0" borderId="0" xfId="0" applyNumberFormat="1" applyFont="1" applyFill="1" applyAlignment="1"/>
    <xf numFmtId="164" fontId="1" fillId="0" borderId="6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25" applyFont="1">
      <alignment horizontal="center"/>
    </xf>
    <xf numFmtId="164" fontId="0" fillId="0" borderId="1" xfId="0" applyNumberFormat="1" applyBorder="1"/>
    <xf numFmtId="0" fontId="2" fillId="0" borderId="0" xfId="2" applyBorder="1">
      <alignment horizontal="centerContinuous"/>
    </xf>
    <xf numFmtId="0" fontId="1" fillId="0" borderId="0" xfId="3" applyBorder="1">
      <alignment horizontal="centerContinuous"/>
    </xf>
    <xf numFmtId="0" fontId="2" fillId="0" borderId="0" xfId="2" applyFont="1">
      <alignment horizontal="centerContinuous"/>
    </xf>
    <xf numFmtId="0" fontId="1" fillId="0" borderId="0" xfId="0" applyFont="1"/>
    <xf numFmtId="0" fontId="1" fillId="0" borderId="0" xfId="3" applyFont="1">
      <alignment horizontal="centerContinuous"/>
    </xf>
    <xf numFmtId="0" fontId="1" fillId="0" borderId="0" xfId="0" applyFont="1" applyAlignment="1">
      <alignment horizontal="center"/>
    </xf>
    <xf numFmtId="0" fontId="2" fillId="0" borderId="1" xfId="2" applyFont="1" applyBorder="1">
      <alignment horizontal="centerContinuous"/>
    </xf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Border="1"/>
    <xf numFmtId="0" fontId="2" fillId="0" borderId="0" xfId="25" applyFont="1">
      <alignment horizontal="center"/>
    </xf>
    <xf numFmtId="0" fontId="2" fillId="0" borderId="0" xfId="25" applyFont="1" applyBorder="1">
      <alignment horizontal="center"/>
    </xf>
    <xf numFmtId="0" fontId="2" fillId="0" borderId="1" xfId="25" applyFont="1" applyBorder="1">
      <alignment horizontal="center"/>
    </xf>
    <xf numFmtId="0" fontId="1" fillId="0" borderId="0" xfId="0" applyFont="1" applyFill="1" applyAlignment="1">
      <alignment horizontal="center"/>
    </xf>
    <xf numFmtId="164" fontId="1" fillId="0" borderId="5" xfId="0" applyNumberFormat="1" applyFont="1" applyBorder="1" applyAlignment="1"/>
    <xf numFmtId="168" fontId="1" fillId="0" borderId="0" xfId="0" applyNumberFormat="1" applyFont="1" applyFill="1"/>
    <xf numFmtId="168" fontId="1" fillId="0" borderId="0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2" fillId="0" borderId="0" xfId="2" applyFont="1" applyFill="1">
      <alignment horizontal="centerContinuous"/>
    </xf>
    <xf numFmtId="0" fontId="2" fillId="0" borderId="0" xfId="2" applyFont="1" applyBorder="1">
      <alignment horizontal="centerContinuous"/>
    </xf>
    <xf numFmtId="0" fontId="1" fillId="0" borderId="0" xfId="3" applyFont="1" applyFill="1">
      <alignment horizontal="centerContinuous"/>
    </xf>
    <xf numFmtId="0" fontId="1" fillId="0" borderId="0" xfId="3" applyFont="1" applyBorder="1">
      <alignment horizontal="centerContinuous"/>
    </xf>
    <xf numFmtId="0" fontId="2" fillId="0" borderId="0" xfId="25" applyFont="1" applyFill="1" applyBorder="1">
      <alignment horizontal="center"/>
    </xf>
    <xf numFmtId="164" fontId="1" fillId="0" borderId="2" xfId="0" applyNumberFormat="1" applyFont="1" applyFill="1" applyBorder="1" applyAlignment="1"/>
    <xf numFmtId="164" fontId="1" fillId="0" borderId="0" xfId="0" applyNumberFormat="1" applyFont="1"/>
    <xf numFmtId="0" fontId="1" fillId="0" borderId="0" xfId="0" applyNumberFormat="1" applyFont="1" applyBorder="1" applyAlignment="1"/>
    <xf numFmtId="0" fontId="2" fillId="0" borderId="0" xfId="2" applyFont="1" applyFill="1" applyBorder="1">
      <alignment horizontal="centerContinuous"/>
    </xf>
    <xf numFmtId="0" fontId="1" fillId="0" borderId="0" xfId="3" applyFont="1" applyFill="1" applyBorder="1">
      <alignment horizontal="centerContinuous"/>
    </xf>
    <xf numFmtId="0" fontId="2" fillId="0" borderId="1" xfId="25" applyFont="1" applyFill="1" applyBorder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4" xfId="0" applyNumberFormat="1" applyFont="1" applyFill="1" applyBorder="1"/>
    <xf numFmtId="164" fontId="1" fillId="0" borderId="1" xfId="0" applyNumberFormat="1" applyFont="1" applyFill="1" applyBorder="1"/>
    <xf numFmtId="164" fontId="1" fillId="0" borderId="3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 applyAlignment="1"/>
    <xf numFmtId="164" fontId="1" fillId="9" borderId="1" xfId="0" applyNumberFormat="1" applyFont="1" applyFill="1" applyBorder="1" applyAlignment="1"/>
    <xf numFmtId="164" fontId="1" fillId="9" borderId="5" xfId="0" applyNumberFormat="1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169" fontId="21" fillId="0" borderId="0" xfId="0" applyNumberFormat="1" applyFont="1" applyBorder="1" applyProtection="1">
      <protection locked="0"/>
    </xf>
    <xf numFmtId="1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Alignment="1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/>
    <xf numFmtId="0" fontId="2" fillId="0" borderId="3" xfId="2" applyFont="1" applyBorder="1" applyAlignment="1">
      <alignment horizontal="center"/>
    </xf>
  </cellXfs>
  <cellStyles count="26">
    <cellStyle name="Buena" xfId="16" builtinId="26" hidden="1"/>
    <cellStyle name="Cálculo" xfId="1" builtinId="22" hidden="1"/>
    <cellStyle name="Celda de comprobación" xfId="21" builtinId="23" hidden="1"/>
    <cellStyle name="Celda vinculada" xfId="8" builtinId="24" hidden="1"/>
    <cellStyle name="CH Encabezado" xfId="2"/>
    <cellStyle name="CH s/n Encabezado" xfId="3"/>
    <cellStyle name="Encabezado" xfId="25"/>
    <cellStyle name="Encabezado 1" xfId="12" builtinId="16" hidden="1"/>
    <cellStyle name="Encabezado 4" xfId="15" builtinId="19" hidden="1"/>
    <cellStyle name="Entrada" xfId="19" builtinId="20" hidden="1"/>
    <cellStyle name="Incorrecto" xfId="17" builtinId="27" hidden="1"/>
    <cellStyle name="Millares" xfId="4" builtinId="3" hidden="1"/>
    <cellStyle name="Millares [0]" xfId="5" builtinId="6" hidden="1"/>
    <cellStyle name="Moneda" xfId="6" builtinId="4" hidden="1"/>
    <cellStyle name="Moneda [0]" xfId="7" builtinId="7" hidden="1"/>
    <cellStyle name="Neutral" xfId="18" builtinId="28" hidden="1"/>
    <cellStyle name="Normal" xfId="0" builtinId="0"/>
    <cellStyle name="Notas" xfId="9" builtinId="10" hidden="1"/>
    <cellStyle name="Porcentaje" xfId="10" builtinId="5" hidden="1"/>
    <cellStyle name="Salida" xfId="20" builtinId="21" hidden="1"/>
    <cellStyle name="Texto de advertencia" xfId="22" builtinId="11" hidden="1"/>
    <cellStyle name="Texto explicativo" xfId="23" builtinId="53" hidden="1"/>
    <cellStyle name="Título" xfId="11" builtinId="15" hidden="1"/>
    <cellStyle name="Título 2" xfId="13" builtinId="17" hidden="1"/>
    <cellStyle name="Título 3" xfId="14" builtinId="18" hidden="1"/>
    <cellStyle name="Total" xfId="24" builtinId="25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83265</xdr:colOff>
      <xdr:row>19</xdr:row>
      <xdr:rowOff>9920</xdr:rowOff>
    </xdr:from>
    <xdr:to>
      <xdr:col>74</xdr:col>
      <xdr:colOff>168671</xdr:colOff>
      <xdr:row>26</xdr:row>
      <xdr:rowOff>138903</xdr:rowOff>
    </xdr:to>
    <xdr:grpSp>
      <xdr:nvGrpSpPr>
        <xdr:cNvPr id="2" name="Group 207"/>
        <xdr:cNvGrpSpPr>
          <a:grpSpLocks/>
        </xdr:cNvGrpSpPr>
      </xdr:nvGrpSpPr>
      <xdr:grpSpPr bwMode="auto">
        <a:xfrm rot="16200000" flipV="1">
          <a:off x="14042033" y="4979787"/>
          <a:ext cx="1557733" cy="0"/>
          <a:chOff x="239" y="589"/>
          <a:chExt cx="68" cy="9"/>
        </a:xfrm>
      </xdr:grpSpPr>
      <xdr:sp macro="" textlink="">
        <xdr:nvSpPr>
          <xdr:cNvPr id="3" name="Line 208"/>
          <xdr:cNvSpPr>
            <a:spLocks noChangeShapeType="1"/>
          </xdr:cNvSpPr>
        </xdr:nvSpPr>
        <xdr:spPr bwMode="auto">
          <a:xfrm flipH="1">
            <a:off x="239" y="595"/>
            <a:ext cx="68" cy="0"/>
          </a:xfrm>
          <a:prstGeom prst="line">
            <a:avLst/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9"/>
          <xdr:cNvSpPr>
            <a:spLocks noChangeShapeType="1"/>
          </xdr:cNvSpPr>
        </xdr:nvSpPr>
        <xdr:spPr bwMode="auto">
          <a:xfrm>
            <a:off x="239" y="589"/>
            <a:ext cx="0" cy="9"/>
          </a:xfrm>
          <a:prstGeom prst="line">
            <a:avLst/>
          </a:prstGeom>
          <a:noFill/>
          <a:ln w="127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zoomScaleSheetLayoutView="100" workbookViewId="0">
      <selection activeCell="G4" sqref="G4"/>
    </sheetView>
  </sheetViews>
  <sheetFormatPr baseColWidth="10" defaultColWidth="11.42578125" defaultRowHeight="12.95" customHeight="1" x14ac:dyDescent="0.25"/>
  <cols>
    <col min="1" max="7" width="2.28515625" customWidth="1"/>
    <col min="8" max="8" width="39.42578125" customWidth="1"/>
    <col min="9" max="9" width="9.140625" style="8" bestFit="1" customWidth="1"/>
    <col min="10" max="10" width="2.42578125" customWidth="1"/>
    <col min="11" max="11" width="10.5703125" style="11" customWidth="1"/>
    <col min="12" max="12" width="2.42578125" style="11" customWidth="1"/>
    <col min="13" max="13" width="10.5703125" style="11" customWidth="1"/>
    <col min="14" max="15" width="11.42578125" style="1"/>
    <col min="16" max="16" width="10.5703125" style="11" hidden="1" customWidth="1"/>
    <col min="17" max="17" width="11.42578125" style="1" hidden="1" customWidth="1"/>
    <col min="18" max="18" width="10.5703125" style="7" hidden="1" customWidth="1"/>
    <col min="19" max="20" width="11.42578125" style="1"/>
    <col min="21" max="21" width="12.5703125" style="1" bestFit="1" customWidth="1"/>
    <col min="22" max="16384" width="11.42578125" style="1"/>
  </cols>
  <sheetData>
    <row r="1" spans="1:21" ht="14.1" customHeight="1" x14ac:dyDescent="0.25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P1" s="3"/>
      <c r="Q1" s="1">
        <v>1.7611300000000001</v>
      </c>
      <c r="R1" s="41"/>
    </row>
    <row r="2" spans="1:21" ht="20.100000000000001" customHeight="1" x14ac:dyDescent="0.25">
      <c r="A2" s="21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P2" s="20"/>
      <c r="R2" s="42"/>
    </row>
    <row r="3" spans="1:21" ht="20.100000000000001" customHeight="1" x14ac:dyDescent="0.25">
      <c r="A3" s="21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P3" s="20"/>
      <c r="R3" s="42"/>
    </row>
    <row r="4" spans="1:21" ht="20.100000000000001" customHeight="1" x14ac:dyDescent="0.25">
      <c r="A4" s="21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P4" s="20"/>
      <c r="R4" s="42"/>
    </row>
    <row r="5" spans="1:21" ht="39" customHeight="1" x14ac:dyDescent="0.25">
      <c r="A5" s="1"/>
      <c r="I5" s="34" t="s">
        <v>36</v>
      </c>
      <c r="J5" s="35"/>
      <c r="K5" s="34">
        <v>2015</v>
      </c>
      <c r="L5" s="35"/>
      <c r="M5" s="34">
        <v>2014</v>
      </c>
      <c r="P5" s="34">
        <v>2014</v>
      </c>
      <c r="R5" s="35"/>
    </row>
    <row r="6" spans="1:21" ht="20.100000000000001" customHeight="1" x14ac:dyDescent="0.25">
      <c r="A6" s="3" t="s">
        <v>37</v>
      </c>
      <c r="B6" s="3"/>
      <c r="C6" s="3"/>
      <c r="D6" s="3"/>
      <c r="E6" s="3"/>
      <c r="F6" s="3"/>
      <c r="G6" s="3"/>
      <c r="H6" s="3"/>
      <c r="I6" s="6"/>
      <c r="J6" s="5"/>
      <c r="K6" s="7"/>
      <c r="L6" s="7"/>
      <c r="M6" s="7"/>
      <c r="P6" s="7"/>
    </row>
    <row r="7" spans="1:21" s="4" customFormat="1" ht="20.100000000000001" customHeight="1" x14ac:dyDescent="0.25">
      <c r="A7" s="11" t="s">
        <v>38</v>
      </c>
      <c r="B7"/>
      <c r="C7"/>
      <c r="D7"/>
      <c r="E7"/>
      <c r="F7"/>
      <c r="G7"/>
      <c r="H7"/>
      <c r="I7" s="8"/>
      <c r="J7"/>
      <c r="K7" s="11"/>
      <c r="L7" s="11"/>
      <c r="M7" s="11"/>
      <c r="P7" s="11"/>
      <c r="R7" s="7"/>
    </row>
    <row r="8" spans="1:21" s="4" customFormat="1" ht="14.1" customHeight="1" x14ac:dyDescent="0.25">
      <c r="A8"/>
      <c r="B8" s="11" t="s">
        <v>39</v>
      </c>
      <c r="C8"/>
      <c r="D8"/>
      <c r="E8"/>
      <c r="F8"/>
      <c r="G8"/>
      <c r="H8"/>
      <c r="I8" s="8" t="s">
        <v>33</v>
      </c>
      <c r="J8"/>
      <c r="K8" s="36">
        <v>532146</v>
      </c>
      <c r="L8" s="11"/>
      <c r="M8" s="36">
        <v>1420263</v>
      </c>
      <c r="N8" s="12"/>
      <c r="O8" s="12"/>
      <c r="P8" s="36">
        <v>806451</v>
      </c>
      <c r="R8" s="29">
        <f>ROUND(P8*$Q$1,0)-2</f>
        <v>1420263</v>
      </c>
      <c r="U8" s="36"/>
    </row>
    <row r="9" spans="1:21" s="4" customFormat="1" ht="14.1" customHeight="1" x14ac:dyDescent="0.25">
      <c r="A9"/>
      <c r="B9" s="11" t="s">
        <v>40</v>
      </c>
      <c r="C9"/>
      <c r="D9"/>
      <c r="E9"/>
      <c r="F9"/>
      <c r="G9"/>
      <c r="H9"/>
      <c r="I9" s="8" t="s">
        <v>34</v>
      </c>
      <c r="J9"/>
      <c r="K9" s="36">
        <v>1308493</v>
      </c>
      <c r="L9" s="11"/>
      <c r="M9" s="36">
        <v>1039766</v>
      </c>
      <c r="N9" s="12"/>
      <c r="O9" s="12"/>
      <c r="P9" s="36">
        <f>647539-2589-15000-39553</f>
        <v>590397</v>
      </c>
      <c r="R9" s="29">
        <f t="shared" ref="R9:R10" si="0">ROUND(P9*$Q$1,0)</f>
        <v>1039766</v>
      </c>
      <c r="U9" s="36"/>
    </row>
    <row r="10" spans="1:21" s="4" customFormat="1" ht="14.1" customHeight="1" x14ac:dyDescent="0.25">
      <c r="A10"/>
      <c r="B10" s="11" t="s">
        <v>41</v>
      </c>
      <c r="C10"/>
      <c r="D10"/>
      <c r="E10"/>
      <c r="F10"/>
      <c r="G10"/>
      <c r="H10"/>
      <c r="I10" s="8">
        <v>9</v>
      </c>
      <c r="J10"/>
      <c r="K10" s="36">
        <v>1268268</v>
      </c>
      <c r="L10" s="11"/>
      <c r="M10" s="36">
        <v>984174</v>
      </c>
      <c r="N10" s="12"/>
      <c r="O10" s="12"/>
      <c r="P10" s="36">
        <v>558831</v>
      </c>
      <c r="R10" s="29">
        <f t="shared" si="0"/>
        <v>984174</v>
      </c>
    </row>
    <row r="11" spans="1:21" s="4" customFormat="1" ht="14.1" customHeight="1" x14ac:dyDescent="0.25">
      <c r="A11"/>
      <c r="B11" s="11" t="s">
        <v>42</v>
      </c>
      <c r="C11"/>
      <c r="D11"/>
      <c r="E11"/>
      <c r="F11"/>
      <c r="G11"/>
      <c r="H11"/>
      <c r="I11" s="8"/>
      <c r="J11"/>
      <c r="K11" s="36">
        <v>8703</v>
      </c>
      <c r="L11" s="11"/>
      <c r="M11" s="36">
        <v>7357</v>
      </c>
      <c r="N11" s="12"/>
      <c r="O11" s="12"/>
      <c r="P11" s="36">
        <v>4176</v>
      </c>
      <c r="R11" s="29">
        <f>ROUND(P11*$Q$1,0)+3</f>
        <v>7357</v>
      </c>
    </row>
    <row r="12" spans="1:21" s="4" customFormat="1" ht="20.100000000000001" customHeight="1" x14ac:dyDescent="0.25">
      <c r="A12"/>
      <c r="B12"/>
      <c r="C12"/>
      <c r="D12"/>
      <c r="E12"/>
      <c r="F12"/>
      <c r="G12" s="11" t="s">
        <v>43</v>
      </c>
      <c r="H12"/>
      <c r="I12" s="8"/>
      <c r="J12"/>
      <c r="K12" s="19">
        <v>3117610</v>
      </c>
      <c r="L12" s="11"/>
      <c r="M12" s="19">
        <v>3451560</v>
      </c>
      <c r="N12" s="12"/>
      <c r="O12" s="12"/>
      <c r="P12" s="19">
        <f>SUM(P8:P11)</f>
        <v>1959855</v>
      </c>
      <c r="R12" s="17"/>
    </row>
    <row r="13" spans="1:21" s="4" customFormat="1" ht="20.100000000000001" customHeight="1" x14ac:dyDescent="0.25">
      <c r="A13" s="11" t="s">
        <v>44</v>
      </c>
      <c r="B13"/>
      <c r="C13"/>
      <c r="D13"/>
      <c r="E13"/>
      <c r="F13"/>
      <c r="G13"/>
      <c r="H13"/>
      <c r="I13" s="8"/>
      <c r="J13"/>
      <c r="K13" s="11"/>
      <c r="L13" s="11"/>
      <c r="M13" s="11"/>
      <c r="N13" s="12"/>
      <c r="O13" s="12"/>
      <c r="P13" s="11"/>
      <c r="R13" s="7"/>
    </row>
    <row r="14" spans="1:21" s="4" customFormat="1" ht="14.1" customHeight="1" x14ac:dyDescent="0.25">
      <c r="B14" s="11" t="s">
        <v>45</v>
      </c>
      <c r="C14"/>
      <c r="D14"/>
      <c r="E14"/>
      <c r="F14"/>
      <c r="G14"/>
      <c r="H14"/>
      <c r="I14" s="8" t="s">
        <v>35</v>
      </c>
      <c r="J14"/>
      <c r="K14" s="15">
        <v>185148</v>
      </c>
      <c r="L14" s="11"/>
      <c r="M14" s="15">
        <v>185148</v>
      </c>
      <c r="N14" s="12"/>
      <c r="O14" s="12"/>
      <c r="P14" s="15">
        <v>105130</v>
      </c>
      <c r="R14" s="29">
        <f t="shared" ref="R14:R19" si="1">ROUND(P14*$Q$1,0)</f>
        <v>185148</v>
      </c>
      <c r="S14" s="12"/>
    </row>
    <row r="15" spans="1:21" s="4" customFormat="1" ht="14.1" customHeight="1" x14ac:dyDescent="0.25">
      <c r="B15" s="11" t="s">
        <v>46</v>
      </c>
      <c r="C15"/>
      <c r="D15"/>
      <c r="E15"/>
      <c r="F15"/>
      <c r="G15"/>
      <c r="H15"/>
      <c r="I15" s="8">
        <v>11</v>
      </c>
      <c r="J15"/>
      <c r="K15" s="15">
        <v>1090</v>
      </c>
      <c r="L15" s="11"/>
      <c r="M15" s="15">
        <v>1516</v>
      </c>
      <c r="N15" s="12"/>
      <c r="O15" s="12"/>
      <c r="P15" s="15">
        <v>861</v>
      </c>
      <c r="R15" s="29">
        <f t="shared" si="1"/>
        <v>1516</v>
      </c>
    </row>
    <row r="16" spans="1:21" s="4" customFormat="1" ht="14.1" customHeight="1" x14ac:dyDescent="0.25">
      <c r="B16" s="11" t="s">
        <v>47</v>
      </c>
      <c r="C16"/>
      <c r="D16"/>
      <c r="E16"/>
      <c r="F16"/>
      <c r="G16"/>
      <c r="H16"/>
      <c r="I16" s="8">
        <v>12</v>
      </c>
      <c r="J16"/>
      <c r="K16" s="15">
        <v>4479113</v>
      </c>
      <c r="L16" s="11"/>
      <c r="M16" s="15">
        <v>2817989</v>
      </c>
      <c r="N16" s="12"/>
      <c r="O16" s="12"/>
      <c r="P16" s="15">
        <v>1600103</v>
      </c>
      <c r="R16" s="29">
        <f t="shared" si="1"/>
        <v>2817989</v>
      </c>
    </row>
    <row r="17" spans="1:21" s="4" customFormat="1" ht="14.1" customHeight="1" x14ac:dyDescent="0.25">
      <c r="B17" s="11" t="s">
        <v>48</v>
      </c>
      <c r="C17"/>
      <c r="D17"/>
      <c r="E17"/>
      <c r="F17"/>
      <c r="G17"/>
      <c r="H17"/>
      <c r="I17" s="8">
        <v>13</v>
      </c>
      <c r="J17"/>
      <c r="K17" s="15">
        <v>333875</v>
      </c>
      <c r="L17" s="11"/>
      <c r="M17" s="15">
        <v>338149</v>
      </c>
      <c r="N17" s="12"/>
      <c r="O17" s="12"/>
      <c r="P17" s="15">
        <v>192007</v>
      </c>
      <c r="R17" s="29">
        <f t="shared" si="1"/>
        <v>338149</v>
      </c>
    </row>
    <row r="18" spans="1:21" s="4" customFormat="1" ht="14.1" customHeight="1" x14ac:dyDescent="0.25">
      <c r="B18" s="11" t="s">
        <v>49</v>
      </c>
      <c r="C18" s="11"/>
      <c r="D18" s="11"/>
      <c r="E18" s="11"/>
      <c r="F18" s="11"/>
      <c r="G18" s="11"/>
      <c r="H18" s="11"/>
      <c r="I18" s="8">
        <v>20</v>
      </c>
      <c r="J18" s="11"/>
      <c r="K18" s="15">
        <v>23097</v>
      </c>
      <c r="L18" s="11"/>
      <c r="M18" s="15">
        <v>4560</v>
      </c>
      <c r="N18" s="12"/>
      <c r="O18" s="12"/>
      <c r="P18" s="15">
        <v>2589</v>
      </c>
      <c r="R18" s="29">
        <f t="shared" si="1"/>
        <v>4560</v>
      </c>
    </row>
    <row r="19" spans="1:21" s="4" customFormat="1" ht="14.1" customHeight="1" x14ac:dyDescent="0.25">
      <c r="B19" s="11" t="s">
        <v>50</v>
      </c>
      <c r="C19"/>
      <c r="D19"/>
      <c r="E19"/>
      <c r="F19"/>
      <c r="G19"/>
      <c r="H19"/>
      <c r="I19" s="8">
        <v>14</v>
      </c>
      <c r="J19"/>
      <c r="K19" s="15">
        <v>1026780</v>
      </c>
      <c r="L19" s="11"/>
      <c r="M19" s="40">
        <v>867210</v>
      </c>
      <c r="N19" s="12"/>
      <c r="O19" s="12"/>
      <c r="P19" s="40">
        <f>490405+2012</f>
        <v>492417</v>
      </c>
      <c r="R19" s="29">
        <f t="shared" si="1"/>
        <v>867210</v>
      </c>
    </row>
    <row r="20" spans="1:21" s="4" customFormat="1" ht="20.100000000000001" customHeight="1" x14ac:dyDescent="0.25">
      <c r="A20"/>
      <c r="B20"/>
      <c r="C20"/>
      <c r="D20"/>
      <c r="E20"/>
      <c r="F20"/>
      <c r="G20" s="11" t="s">
        <v>51</v>
      </c>
      <c r="H20"/>
      <c r="I20" s="8"/>
      <c r="J20"/>
      <c r="K20" s="19">
        <v>6049103</v>
      </c>
      <c r="L20" s="11"/>
      <c r="M20" s="16">
        <v>4214572</v>
      </c>
      <c r="N20" s="12"/>
      <c r="O20" s="12"/>
      <c r="P20" s="16">
        <f>SUM(P14:P19)</f>
        <v>2393107</v>
      </c>
      <c r="R20" s="17"/>
    </row>
    <row r="21" spans="1:21" s="4" customFormat="1" ht="20.100000000000001" customHeight="1" thickBot="1" x14ac:dyDescent="0.3">
      <c r="A21"/>
      <c r="B21"/>
      <c r="C21"/>
      <c r="D21"/>
      <c r="E21"/>
      <c r="F21"/>
      <c r="G21" s="11" t="s">
        <v>52</v>
      </c>
      <c r="H21"/>
      <c r="I21" s="8"/>
      <c r="J21"/>
      <c r="K21" s="18">
        <v>9166713</v>
      </c>
      <c r="L21" s="11"/>
      <c r="M21" s="18">
        <v>7666132</v>
      </c>
      <c r="N21" s="12"/>
      <c r="O21" s="12"/>
      <c r="P21" s="18">
        <f>+P12+P20</f>
        <v>4352962</v>
      </c>
      <c r="R21" s="17"/>
    </row>
    <row r="22" spans="1:21" s="2" customFormat="1" ht="14.1" customHeight="1" thickTop="1" x14ac:dyDescent="0.25">
      <c r="A22"/>
      <c r="B22"/>
      <c r="C22"/>
      <c r="D22"/>
      <c r="E22"/>
      <c r="F22"/>
      <c r="G22"/>
      <c r="H22"/>
      <c r="I22" s="8"/>
      <c r="J22"/>
      <c r="K22" s="11"/>
      <c r="L22" s="11"/>
      <c r="M22" s="11"/>
      <c r="N22" s="12"/>
      <c r="O22" s="12"/>
      <c r="P22" s="11"/>
      <c r="R22" s="7"/>
    </row>
    <row r="23" spans="1:21" ht="14.1" customHeight="1" x14ac:dyDescent="0.25">
      <c r="K23" s="15"/>
      <c r="M23" s="15"/>
    </row>
    <row r="24" spans="1:21" ht="12.95" customHeight="1" x14ac:dyDescent="0.25">
      <c r="K24" s="15"/>
      <c r="M24" s="15"/>
      <c r="P24" s="15"/>
      <c r="R24" s="28"/>
      <c r="U24" s="15"/>
    </row>
    <row r="25" spans="1:21" ht="12.95" customHeight="1" x14ac:dyDescent="0.25">
      <c r="K25" s="15"/>
      <c r="M25" s="15"/>
      <c r="U25" s="15"/>
    </row>
    <row r="26" spans="1:21" ht="12.95" customHeight="1" x14ac:dyDescent="0.25">
      <c r="K26" s="15"/>
    </row>
    <row r="27" spans="1:21" ht="12.95" customHeight="1" x14ac:dyDescent="0.25">
      <c r="K27" s="15"/>
    </row>
  </sheetData>
  <pageMargins left="0.78740157480314965" right="0.74803149606299213" top="0.98425196850393704" bottom="0.74803149606299213" header="0" footer="0.43307086614173229"/>
  <pageSetup firstPageNumber="3" orientation="portrait" blackAndWhite="1" useFirstPageNumber="1" r:id="rId1"/>
  <headerFooter>
    <oddFooter>&amp;C&amp;P&amp;R(Continúa)</oddFooter>
  </headerFooter>
  <customProperties>
    <customPr name="KSheetIndex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35" zoomScaleSheetLayoutView="100" workbookViewId="0">
      <selection activeCell="A40" sqref="A40"/>
    </sheetView>
  </sheetViews>
  <sheetFormatPr baseColWidth="10" defaultColWidth="11.42578125" defaultRowHeight="14.1" customHeight="1" x14ac:dyDescent="0.25"/>
  <cols>
    <col min="1" max="7" width="2.28515625" style="44" customWidth="1"/>
    <col min="8" max="8" width="41.42578125" style="44" customWidth="1"/>
    <col min="9" max="9" width="9.140625" style="44" bestFit="1" customWidth="1"/>
    <col min="10" max="10" width="2.42578125" style="44" customWidth="1"/>
    <col min="11" max="11" width="10.5703125" style="44" bestFit="1" customWidth="1"/>
    <col min="12" max="12" width="2.42578125" style="49" customWidth="1"/>
    <col min="13" max="13" width="10.5703125" style="10" bestFit="1" customWidth="1"/>
    <col min="14" max="15" width="11.42578125" style="1"/>
    <col min="16" max="16" width="10.5703125" style="44" hidden="1" customWidth="1"/>
    <col min="17" max="17" width="11.42578125" style="1" hidden="1" customWidth="1"/>
    <col min="18" max="18" width="10.5703125" style="50" hidden="1" customWidth="1"/>
    <col min="19" max="19" width="11.42578125" style="1" hidden="1" customWidth="1"/>
    <col min="20" max="16384" width="11.42578125" style="1"/>
  </cols>
  <sheetData>
    <row r="1" spans="1:18" ht="14.1" customHeight="1" x14ac:dyDescent="0.25">
      <c r="A1" s="43" t="str">
        <f>Activo!A1</f>
        <v>CORIMON, C. A. AND AFFILIATES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61"/>
      <c r="M1" s="61"/>
      <c r="P1" s="43"/>
      <c r="Q1" s="1">
        <v>1.7611300000000001</v>
      </c>
      <c r="R1" s="62"/>
    </row>
    <row r="2" spans="1:18" ht="20.100000000000001" customHeight="1" x14ac:dyDescent="0.25">
      <c r="A2" s="21" t="s">
        <v>53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63"/>
      <c r="M2" s="63"/>
      <c r="P2" s="45"/>
      <c r="R2" s="64"/>
    </row>
    <row r="3" spans="1:18" ht="20.100000000000001" customHeight="1" x14ac:dyDescent="0.25">
      <c r="A3" s="45" t="str">
        <f>Activo!A3</f>
        <v>April 30, 2015, with figures pertaining to April 30, 2014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63"/>
      <c r="M3" s="63"/>
      <c r="P3" s="45"/>
      <c r="R3" s="64"/>
    </row>
    <row r="4" spans="1:18" ht="20.100000000000001" customHeight="1" x14ac:dyDescent="0.25">
      <c r="A4" s="21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63"/>
      <c r="M4" s="63"/>
      <c r="P4" s="45"/>
      <c r="R4" s="64"/>
    </row>
    <row r="5" spans="1:18" ht="39" customHeight="1" x14ac:dyDescent="0.25">
      <c r="A5" s="1"/>
      <c r="I5" s="53" t="s">
        <v>36</v>
      </c>
      <c r="J5" s="52"/>
      <c r="K5" s="53">
        <v>2015</v>
      </c>
      <c r="L5" s="65"/>
      <c r="M5" s="53">
        <v>2014</v>
      </c>
      <c r="P5" s="53">
        <v>2014</v>
      </c>
      <c r="R5" s="52"/>
    </row>
    <row r="6" spans="1:18" ht="20.100000000000001" customHeight="1" x14ac:dyDescent="0.25">
      <c r="A6" s="43" t="s">
        <v>54</v>
      </c>
      <c r="B6" s="43"/>
      <c r="C6" s="43"/>
      <c r="D6" s="43"/>
      <c r="E6" s="43"/>
      <c r="F6" s="43"/>
      <c r="G6" s="43"/>
      <c r="H6" s="43"/>
      <c r="I6" s="50"/>
      <c r="J6" s="50"/>
      <c r="K6" s="50"/>
      <c r="L6" s="48"/>
      <c r="M6" s="33"/>
      <c r="P6" s="50"/>
    </row>
    <row r="7" spans="1:18" ht="20.100000000000001" customHeight="1" x14ac:dyDescent="0.25">
      <c r="A7" s="11" t="s">
        <v>60</v>
      </c>
      <c r="M7" s="23"/>
    </row>
    <row r="8" spans="1:18" ht="14.1" customHeight="1" x14ac:dyDescent="0.25">
      <c r="B8" s="11" t="s">
        <v>61</v>
      </c>
      <c r="I8" s="1"/>
      <c r="J8" s="1"/>
      <c r="K8" s="1"/>
      <c r="L8" s="10"/>
      <c r="M8" s="23"/>
      <c r="P8" s="1"/>
      <c r="R8" s="68"/>
    </row>
    <row r="9" spans="1:18" ht="14.1" customHeight="1" x14ac:dyDescent="0.25">
      <c r="B9" s="1"/>
      <c r="C9" s="11" t="s">
        <v>62</v>
      </c>
      <c r="I9" s="8" t="s">
        <v>55</v>
      </c>
      <c r="K9" s="23">
        <v>990227</v>
      </c>
      <c r="M9" s="23">
        <v>1207679</v>
      </c>
      <c r="N9" s="30"/>
      <c r="O9" s="30"/>
      <c r="P9" s="23">
        <v>685741</v>
      </c>
      <c r="R9" s="33">
        <f>ROUND(P9*$Q$1,0)</f>
        <v>1207679</v>
      </c>
    </row>
    <row r="10" spans="1:18" ht="14.1" customHeight="1" x14ac:dyDescent="0.25">
      <c r="B10" s="85" t="s">
        <v>63</v>
      </c>
      <c r="I10" s="8" t="s">
        <v>56</v>
      </c>
      <c r="K10" s="23">
        <v>150000</v>
      </c>
      <c r="M10" s="23">
        <v>0</v>
      </c>
      <c r="N10" s="30"/>
      <c r="O10" s="30"/>
      <c r="P10" s="23"/>
      <c r="R10" s="33"/>
    </row>
    <row r="11" spans="1:18" ht="14.1" customHeight="1" x14ac:dyDescent="0.25">
      <c r="B11" s="11" t="s">
        <v>64</v>
      </c>
      <c r="I11" s="8" t="s">
        <v>57</v>
      </c>
      <c r="K11" s="23">
        <v>932616</v>
      </c>
      <c r="M11" s="23">
        <v>787176</v>
      </c>
      <c r="N11" s="30"/>
      <c r="P11" s="23">
        <f>451374-15000+10598</f>
        <v>446972</v>
      </c>
      <c r="R11" s="33">
        <f t="shared" ref="R11:R16" si="0">ROUND(P11*$Q$1,0)</f>
        <v>787176</v>
      </c>
    </row>
    <row r="12" spans="1:18" ht="14.1" customHeight="1" x14ac:dyDescent="0.25">
      <c r="B12" s="11" t="s">
        <v>65</v>
      </c>
      <c r="I12" s="46"/>
      <c r="K12" s="23">
        <v>14087</v>
      </c>
      <c r="M12" s="23">
        <v>17396</v>
      </c>
      <c r="N12" s="30"/>
      <c r="P12" s="23">
        <v>9878</v>
      </c>
      <c r="R12" s="33">
        <f t="shared" si="0"/>
        <v>17396</v>
      </c>
    </row>
    <row r="13" spans="1:18" ht="14.1" customHeight="1" x14ac:dyDescent="0.25">
      <c r="B13" s="11" t="s">
        <v>66</v>
      </c>
      <c r="I13" s="46">
        <v>20</v>
      </c>
      <c r="K13" s="23">
        <v>230755</v>
      </c>
      <c r="M13" s="23">
        <v>234306</v>
      </c>
      <c r="N13" s="30"/>
      <c r="P13" s="23">
        <f>172596-39553</f>
        <v>133043</v>
      </c>
      <c r="R13" s="33">
        <f t="shared" si="0"/>
        <v>234306</v>
      </c>
    </row>
    <row r="14" spans="1:18" ht="14.1" customHeight="1" x14ac:dyDescent="0.25">
      <c r="B14" s="11" t="s">
        <v>67</v>
      </c>
      <c r="I14" s="8" t="s">
        <v>58</v>
      </c>
      <c r="K14" s="23">
        <v>146588</v>
      </c>
      <c r="M14" s="23">
        <v>227668</v>
      </c>
      <c r="N14" s="30"/>
      <c r="P14" s="23">
        <f>201935+21+517-60-5017-10598</f>
        <v>186798</v>
      </c>
      <c r="R14" s="33">
        <f t="shared" si="0"/>
        <v>328976</v>
      </c>
    </row>
    <row r="15" spans="1:18" ht="14.1" customHeight="1" x14ac:dyDescent="0.25">
      <c r="B15" s="11" t="s">
        <v>68</v>
      </c>
      <c r="I15" s="46">
        <v>22</v>
      </c>
      <c r="K15" s="23">
        <v>229012</v>
      </c>
      <c r="M15" s="23">
        <v>273009</v>
      </c>
      <c r="N15" s="30"/>
      <c r="P15" s="23"/>
      <c r="R15" s="33"/>
    </row>
    <row r="16" spans="1:18" ht="20.100000000000001" customHeight="1" x14ac:dyDescent="0.25">
      <c r="G16" s="11" t="s">
        <v>69</v>
      </c>
      <c r="I16" s="46"/>
      <c r="K16" s="31">
        <v>2693285</v>
      </c>
      <c r="M16" s="31">
        <v>2747234</v>
      </c>
      <c r="N16" s="30"/>
      <c r="P16" s="23">
        <v>97495</v>
      </c>
      <c r="R16" s="33">
        <f t="shared" si="0"/>
        <v>171701</v>
      </c>
    </row>
    <row r="17" spans="1:20" ht="20.100000000000001" customHeight="1" x14ac:dyDescent="0.25">
      <c r="A17" s="11" t="s">
        <v>70</v>
      </c>
      <c r="I17" s="46"/>
      <c r="M17" s="23"/>
      <c r="N17" s="30"/>
      <c r="P17" s="31">
        <f>SUM(P9:P16)</f>
        <v>1559927</v>
      </c>
      <c r="R17" s="33"/>
    </row>
    <row r="18" spans="1:20" ht="14.1" customHeight="1" x14ac:dyDescent="0.25">
      <c r="A18" s="1"/>
      <c r="B18" s="11" t="s">
        <v>71</v>
      </c>
      <c r="I18" s="8" t="s">
        <v>59</v>
      </c>
      <c r="K18" s="23">
        <v>425945</v>
      </c>
      <c r="M18" s="23">
        <v>89020</v>
      </c>
      <c r="N18" s="30"/>
    </row>
    <row r="19" spans="1:20" ht="14.1" customHeight="1" x14ac:dyDescent="0.25">
      <c r="A19" s="1"/>
      <c r="B19" s="11" t="s">
        <v>63</v>
      </c>
      <c r="I19" s="8" t="s">
        <v>56</v>
      </c>
      <c r="K19" s="23">
        <v>0</v>
      </c>
      <c r="M19" s="23">
        <v>264170</v>
      </c>
      <c r="N19" s="30"/>
      <c r="P19" s="23">
        <v>50547</v>
      </c>
      <c r="R19" s="33">
        <f t="shared" ref="R19:R24" si="1">ROUND(P19*$Q$1,0)</f>
        <v>89020</v>
      </c>
    </row>
    <row r="20" spans="1:20" ht="14.1" customHeight="1" x14ac:dyDescent="0.25">
      <c r="A20" s="1"/>
      <c r="B20" s="11" t="s">
        <v>72</v>
      </c>
      <c r="I20" s="46">
        <v>20</v>
      </c>
      <c r="K20" s="23">
        <v>759373</v>
      </c>
      <c r="M20" s="23">
        <v>416012</v>
      </c>
      <c r="N20" s="30"/>
      <c r="O20" s="30"/>
      <c r="P20" s="23">
        <v>150000</v>
      </c>
      <c r="R20" s="33">
        <f t="shared" si="1"/>
        <v>264170</v>
      </c>
    </row>
    <row r="21" spans="1:20" ht="14.1" customHeight="1" x14ac:dyDescent="0.25">
      <c r="A21" s="1"/>
      <c r="B21" s="11" t="s">
        <v>73</v>
      </c>
      <c r="I21" s="46">
        <v>32</v>
      </c>
      <c r="K21" s="23">
        <v>356</v>
      </c>
      <c r="M21" s="23">
        <v>373</v>
      </c>
      <c r="N21" s="30"/>
      <c r="P21" s="23">
        <v>236219</v>
      </c>
      <c r="R21" s="33">
        <f t="shared" si="1"/>
        <v>416012</v>
      </c>
    </row>
    <row r="22" spans="1:20" ht="14.1" customHeight="1" x14ac:dyDescent="0.25">
      <c r="A22" s="1"/>
      <c r="B22" s="11" t="s">
        <v>68</v>
      </c>
      <c r="I22" s="46">
        <v>22</v>
      </c>
      <c r="K22" s="23">
        <v>74787</v>
      </c>
      <c r="M22" s="23">
        <v>58711</v>
      </c>
      <c r="N22" s="30"/>
      <c r="O22" s="30"/>
      <c r="P22" s="23">
        <v>212</v>
      </c>
      <c r="R22" s="33">
        <f t="shared" si="1"/>
        <v>373</v>
      </c>
    </row>
    <row r="23" spans="1:20" ht="14.1" customHeight="1" x14ac:dyDescent="0.25">
      <c r="A23" s="1"/>
      <c r="B23" s="11" t="s">
        <v>74</v>
      </c>
      <c r="I23" s="46">
        <v>21</v>
      </c>
      <c r="K23" s="26">
        <v>242</v>
      </c>
      <c r="M23" s="26">
        <v>21799</v>
      </c>
      <c r="N23" s="30"/>
      <c r="P23" s="23">
        <v>33337</v>
      </c>
      <c r="R23" s="33">
        <f t="shared" si="1"/>
        <v>58711</v>
      </c>
    </row>
    <row r="24" spans="1:20" ht="20.100000000000001" customHeight="1" x14ac:dyDescent="0.25">
      <c r="G24" s="11" t="s">
        <v>75</v>
      </c>
      <c r="I24" s="46"/>
      <c r="K24" s="26">
        <v>1260703</v>
      </c>
      <c r="M24" s="26">
        <v>850085</v>
      </c>
      <c r="N24" s="30"/>
      <c r="O24" s="30"/>
      <c r="P24" s="26">
        <f>238720-236219+10089-212</f>
        <v>12378</v>
      </c>
      <c r="R24" s="33">
        <f t="shared" si="1"/>
        <v>21799</v>
      </c>
    </row>
    <row r="25" spans="1:20" ht="20.100000000000001" customHeight="1" x14ac:dyDescent="0.25">
      <c r="G25" s="11" t="s">
        <v>76</v>
      </c>
      <c r="I25" s="46"/>
      <c r="K25" s="31">
        <v>3953988</v>
      </c>
      <c r="M25" s="31">
        <v>3597319</v>
      </c>
      <c r="N25" s="30"/>
      <c r="P25" s="26"/>
      <c r="R25" s="33"/>
      <c r="T25" s="30"/>
    </row>
    <row r="26" spans="1:20" ht="20.100000000000001" customHeight="1" x14ac:dyDescent="0.25">
      <c r="A26" s="11" t="s">
        <v>77</v>
      </c>
      <c r="I26" s="46">
        <v>23</v>
      </c>
      <c r="M26" s="33"/>
      <c r="N26" s="30"/>
      <c r="O26" s="30"/>
      <c r="P26" s="31"/>
      <c r="R26" s="33"/>
      <c r="T26" s="30"/>
    </row>
    <row r="27" spans="1:20" ht="14.1" customHeight="1" x14ac:dyDescent="0.25">
      <c r="B27" s="11" t="s">
        <v>78</v>
      </c>
      <c r="I27" s="46"/>
      <c r="K27" s="23">
        <v>1449720</v>
      </c>
      <c r="M27" s="33">
        <v>1449720</v>
      </c>
      <c r="N27" s="30"/>
    </row>
    <row r="28" spans="1:20" ht="14.1" customHeight="1" x14ac:dyDescent="0.25">
      <c r="B28" s="11" t="s">
        <v>79</v>
      </c>
      <c r="I28" s="46"/>
      <c r="K28" s="23">
        <v>23897</v>
      </c>
      <c r="M28" s="33">
        <v>23897</v>
      </c>
      <c r="N28" s="30"/>
      <c r="O28" s="30"/>
      <c r="P28" s="23">
        <v>823176</v>
      </c>
      <c r="R28" s="33">
        <f t="shared" ref="R28:R34" si="2">ROUND(P28*$Q$1,0)</f>
        <v>1449720</v>
      </c>
      <c r="S28" s="30">
        <f>R28-K27</f>
        <v>0</v>
      </c>
    </row>
    <row r="29" spans="1:20" ht="14.1" customHeight="1" x14ac:dyDescent="0.25">
      <c r="B29" s="11" t="s">
        <v>80</v>
      </c>
      <c r="I29" s="46"/>
      <c r="K29" s="23">
        <v>-2474</v>
      </c>
      <c r="M29" s="33">
        <v>-2474</v>
      </c>
      <c r="N29" s="30"/>
      <c r="P29" s="23">
        <v>13569</v>
      </c>
      <c r="R29" s="33">
        <f t="shared" si="2"/>
        <v>23897</v>
      </c>
      <c r="S29" s="30">
        <f>R29-K28</f>
        <v>0</v>
      </c>
    </row>
    <row r="30" spans="1:20" ht="14.1" customHeight="1" x14ac:dyDescent="0.25">
      <c r="A30" s="49"/>
      <c r="B30" s="86" t="s">
        <v>81</v>
      </c>
      <c r="C30" s="1"/>
      <c r="D30" s="49"/>
      <c r="E30" s="49"/>
      <c r="F30" s="49"/>
      <c r="G30" s="49"/>
      <c r="H30" s="49"/>
      <c r="I30" s="54"/>
      <c r="J30" s="49"/>
      <c r="K30" s="23">
        <v>1347062</v>
      </c>
      <c r="M30" s="23">
        <v>-66401</v>
      </c>
      <c r="N30" s="30"/>
      <c r="P30" s="23">
        <v>316156</v>
      </c>
      <c r="R30" s="33">
        <f>ROUND(P30*$Q$1,0)</f>
        <v>556792</v>
      </c>
      <c r="S30" s="30">
        <f>R30-K32</f>
        <v>0</v>
      </c>
    </row>
    <row r="31" spans="1:20" ht="14.1" customHeight="1" x14ac:dyDescent="0.25">
      <c r="B31" s="11" t="s">
        <v>82</v>
      </c>
      <c r="I31" s="46"/>
      <c r="K31" s="23"/>
      <c r="M31" s="23"/>
      <c r="N31" s="30"/>
      <c r="O31" s="30"/>
      <c r="P31" s="23">
        <v>-1405</v>
      </c>
      <c r="R31" s="33">
        <f t="shared" si="2"/>
        <v>-2474</v>
      </c>
      <c r="S31" s="30">
        <f>R31-K29</f>
        <v>0</v>
      </c>
    </row>
    <row r="32" spans="1:20" ht="14.1" customHeight="1" x14ac:dyDescent="0.25">
      <c r="C32" s="11" t="s">
        <v>83</v>
      </c>
      <c r="I32" s="46"/>
      <c r="K32" s="23">
        <v>556792</v>
      </c>
      <c r="M32" s="23">
        <v>556792</v>
      </c>
      <c r="N32" s="30"/>
      <c r="P32" s="23"/>
      <c r="R32" s="33"/>
    </row>
    <row r="33" spans="1:20" s="10" customFormat="1" ht="14.1" customHeight="1" x14ac:dyDescent="0.25">
      <c r="A33" s="44"/>
      <c r="B33" s="44"/>
      <c r="C33" s="11" t="s">
        <v>82</v>
      </c>
      <c r="D33" s="44"/>
      <c r="E33" s="44"/>
      <c r="F33" s="44"/>
      <c r="G33" s="44"/>
      <c r="H33" s="44"/>
      <c r="I33" s="46"/>
      <c r="J33" s="44"/>
      <c r="K33" s="26">
        <v>1642998</v>
      </c>
      <c r="L33" s="49"/>
      <c r="M33" s="26">
        <v>2027910</v>
      </c>
      <c r="N33" s="30"/>
      <c r="P33" s="23">
        <v>-37706</v>
      </c>
      <c r="R33" s="33">
        <f t="shared" si="2"/>
        <v>-66405</v>
      </c>
      <c r="S33" s="23">
        <f>R33-K30</f>
        <v>-1413467</v>
      </c>
    </row>
    <row r="34" spans="1:20" ht="20.100000000000001" customHeight="1" x14ac:dyDescent="0.25">
      <c r="G34" s="11" t="s">
        <v>84</v>
      </c>
      <c r="I34" s="46"/>
      <c r="K34" s="33">
        <v>2199790</v>
      </c>
      <c r="M34" s="33">
        <v>2584702</v>
      </c>
      <c r="N34" s="30"/>
      <c r="P34" s="26">
        <v>1153278</v>
      </c>
      <c r="R34" s="33">
        <f t="shared" si="2"/>
        <v>2031072</v>
      </c>
      <c r="S34" s="30">
        <f>R34-K33</f>
        <v>388074</v>
      </c>
      <c r="T34" s="30"/>
    </row>
    <row r="35" spans="1:20" ht="20.100000000000001" customHeight="1" x14ac:dyDescent="0.25">
      <c r="G35" s="11" t="s">
        <v>85</v>
      </c>
      <c r="I35" s="46"/>
      <c r="K35" s="31">
        <v>5017995</v>
      </c>
      <c r="M35" s="31">
        <v>3989444</v>
      </c>
      <c r="N35" s="30"/>
      <c r="P35" s="33">
        <f>SUM(P30:P34)</f>
        <v>1430323</v>
      </c>
      <c r="R35" s="33"/>
    </row>
    <row r="36" spans="1:20" ht="20.100000000000001" customHeight="1" x14ac:dyDescent="0.25">
      <c r="A36" s="1"/>
      <c r="B36" s="11" t="s">
        <v>86</v>
      </c>
      <c r="I36" s="46"/>
      <c r="K36" s="31">
        <v>194730</v>
      </c>
      <c r="M36" s="31">
        <v>79369</v>
      </c>
      <c r="N36" s="30"/>
      <c r="P36" s="31">
        <f>+P35+P28+P29+P31</f>
        <v>2265663</v>
      </c>
      <c r="R36" s="33"/>
    </row>
    <row r="37" spans="1:20" ht="20.100000000000001" customHeight="1" x14ac:dyDescent="0.25">
      <c r="G37" s="11" t="s">
        <v>87</v>
      </c>
      <c r="I37" s="46"/>
      <c r="K37" s="26">
        <v>5212725</v>
      </c>
      <c r="M37" s="26">
        <v>4068813</v>
      </c>
      <c r="N37" s="30"/>
      <c r="P37" s="31">
        <v>43274</v>
      </c>
      <c r="R37" s="33">
        <f t="shared" ref="R37" si="3">ROUND(P37*$Q$1,0)</f>
        <v>76211</v>
      </c>
      <c r="S37" s="30">
        <f>R37-K36</f>
        <v>-118519</v>
      </c>
      <c r="T37" s="30"/>
    </row>
    <row r="38" spans="1:20" ht="20.100000000000001" customHeight="1" thickBot="1" x14ac:dyDescent="0.3">
      <c r="G38" s="11" t="s">
        <v>88</v>
      </c>
      <c r="I38" s="46"/>
      <c r="K38" s="66">
        <v>9166713</v>
      </c>
      <c r="M38" s="66">
        <v>7666132</v>
      </c>
      <c r="N38" s="30"/>
      <c r="O38" s="30"/>
      <c r="P38" s="26">
        <f>SUM(P36:P37)</f>
        <v>2308937</v>
      </c>
      <c r="R38" s="33"/>
    </row>
    <row r="39" spans="1:20" ht="39" customHeight="1" thickTop="1" thickBot="1" x14ac:dyDescent="0.3">
      <c r="A39" s="86" t="s">
        <v>89</v>
      </c>
      <c r="B39" s="49"/>
      <c r="C39" s="49"/>
      <c r="D39" s="49"/>
      <c r="E39" s="49"/>
      <c r="F39" s="49"/>
      <c r="G39" s="49"/>
      <c r="H39" s="49"/>
      <c r="I39" s="54"/>
      <c r="J39" s="49"/>
      <c r="K39" s="49"/>
      <c r="M39" s="33"/>
      <c r="N39" s="33"/>
      <c r="P39" s="66">
        <f>P38+P26</f>
        <v>2308937</v>
      </c>
      <c r="R39" s="33"/>
    </row>
    <row r="40" spans="1:20" ht="14.1" customHeight="1" thickTop="1" x14ac:dyDescent="0.25">
      <c r="M40" s="38"/>
      <c r="P40" s="67"/>
      <c r="R40" s="59"/>
    </row>
    <row r="41" spans="1:20" ht="14.1" customHeight="1" x14ac:dyDescent="0.25">
      <c r="M41" s="38"/>
    </row>
    <row r="42" spans="1:20" ht="14.1" customHeight="1" x14ac:dyDescent="0.25">
      <c r="M42" s="38"/>
    </row>
    <row r="43" spans="1:20" ht="14.1" customHeight="1" x14ac:dyDescent="0.25">
      <c r="M43" s="38"/>
    </row>
    <row r="44" spans="1:20" ht="14.1" customHeight="1" x14ac:dyDescent="0.25">
      <c r="M44" s="38"/>
    </row>
    <row r="45" spans="1:20" ht="14.1" customHeight="1" x14ac:dyDescent="0.25">
      <c r="M45" s="38"/>
    </row>
    <row r="46" spans="1:20" ht="14.1" customHeight="1" x14ac:dyDescent="0.25">
      <c r="M46" s="38"/>
    </row>
    <row r="47" spans="1:20" ht="14.1" customHeight="1" x14ac:dyDescent="0.25">
      <c r="M47" s="23"/>
    </row>
  </sheetData>
  <pageMargins left="0.78740157480314965" right="0.74803149606299213" top="0.98425196850393704" bottom="0.74803149606299213" header="0" footer="0.43307086614173229"/>
  <pageSetup scale="97" firstPageNumber="4" orientation="portrait" useFirstPageNumber="1" r:id="rId1"/>
  <headerFooter>
    <oddFooter>&amp;C&amp;P</oddFooter>
  </headerFooter>
  <customProperties>
    <customPr name="KSheetIndex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SheetLayoutView="100" workbookViewId="0">
      <selection activeCell="D31" sqref="D31"/>
    </sheetView>
  </sheetViews>
  <sheetFormatPr baseColWidth="10" defaultColWidth="11.42578125" defaultRowHeight="14.1" customHeight="1" x14ac:dyDescent="0.25"/>
  <cols>
    <col min="1" max="7" width="2.28515625" style="48" customWidth="1"/>
    <col min="8" max="8" width="49.5703125" style="48" customWidth="1"/>
    <col min="9" max="9" width="5.42578125" style="48" bestFit="1" customWidth="1"/>
    <col min="10" max="10" width="2.42578125" style="48" customWidth="1"/>
    <col min="11" max="11" width="12.5703125" style="48" bestFit="1" customWidth="1"/>
    <col min="12" max="12" width="2.42578125" style="48" customWidth="1"/>
    <col min="13" max="13" width="10.5703125" style="48" customWidth="1"/>
    <col min="14" max="14" width="11.42578125" style="38"/>
    <col min="15" max="16" width="12.5703125" style="38" bestFit="1" customWidth="1"/>
    <col min="17" max="17" width="11.42578125" style="38"/>
    <col min="18" max="18" width="10.5703125" style="48" hidden="1" customWidth="1"/>
    <col min="19" max="19" width="11.42578125" style="38" hidden="1" customWidth="1"/>
    <col min="20" max="20" width="10.5703125" style="48" hidden="1" customWidth="1"/>
    <col min="21" max="16384" width="11.42578125" style="38"/>
  </cols>
  <sheetData>
    <row r="1" spans="1:20" s="10" customFormat="1" ht="14.1" customHeight="1" x14ac:dyDescent="0.25">
      <c r="A1" s="61" t="str">
        <f>Activo!A1</f>
        <v>CORIMON, C. A. AND AFFILIATES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R1" s="61"/>
      <c r="S1" s="10">
        <v>1.7611300000000001</v>
      </c>
      <c r="T1" s="69"/>
    </row>
    <row r="2" spans="1:20" s="10" customFormat="1" ht="20.100000000000001" customHeight="1" x14ac:dyDescent="0.25">
      <c r="A2" s="22" t="s">
        <v>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R2" s="63"/>
      <c r="T2" s="70"/>
    </row>
    <row r="3" spans="1:20" s="10" customFormat="1" ht="20.100000000000001" customHeight="1" x14ac:dyDescent="0.25">
      <c r="A3" s="22" t="s">
        <v>91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R3" s="63"/>
      <c r="T3" s="70"/>
    </row>
    <row r="4" spans="1:20" s="10" customFormat="1" ht="20.100000000000001" customHeight="1" x14ac:dyDescent="0.25">
      <c r="A4" s="22" t="s">
        <v>32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R4" s="63"/>
      <c r="T4" s="70"/>
    </row>
    <row r="5" spans="1:20" s="10" customFormat="1" ht="39" customHeight="1" x14ac:dyDescent="0.25">
      <c r="A5" s="61"/>
      <c r="B5" s="49"/>
      <c r="C5" s="49"/>
      <c r="D5" s="49"/>
      <c r="E5" s="49"/>
      <c r="F5" s="49"/>
      <c r="G5" s="49"/>
      <c r="H5" s="49"/>
      <c r="I5" s="71" t="s">
        <v>36</v>
      </c>
      <c r="J5" s="65"/>
      <c r="K5" s="71">
        <v>2015</v>
      </c>
      <c r="L5" s="65"/>
      <c r="M5" s="71">
        <v>2014</v>
      </c>
      <c r="R5" s="71">
        <v>2014</v>
      </c>
      <c r="T5" s="65"/>
    </row>
    <row r="6" spans="1:20" s="10" customFormat="1" ht="20.100000000000001" customHeight="1" x14ac:dyDescent="0.25">
      <c r="A6" s="86" t="s">
        <v>92</v>
      </c>
      <c r="B6" s="49"/>
      <c r="C6" s="49"/>
      <c r="D6" s="49"/>
      <c r="E6" s="49"/>
      <c r="F6" s="49"/>
      <c r="G6" s="49"/>
      <c r="H6" s="49"/>
      <c r="I6" s="54">
        <v>25</v>
      </c>
      <c r="J6" s="49"/>
      <c r="K6" s="33">
        <v>5167707</v>
      </c>
      <c r="L6" s="49"/>
      <c r="M6" s="33">
        <v>6019167</v>
      </c>
      <c r="R6" s="33">
        <v>3417787</v>
      </c>
      <c r="T6" s="33">
        <f>ROUND(R6*$S$1,0)</f>
        <v>6019167</v>
      </c>
    </row>
    <row r="7" spans="1:20" ht="14.1" customHeight="1" x14ac:dyDescent="0.25">
      <c r="A7" s="87" t="s">
        <v>93</v>
      </c>
      <c r="I7" s="72"/>
      <c r="K7" s="33">
        <v>3459061</v>
      </c>
      <c r="M7" s="33">
        <v>3982218</v>
      </c>
      <c r="R7" s="33">
        <v>2261172</v>
      </c>
      <c r="T7" s="33">
        <f>ROUND(R7*$S$1,0)</f>
        <v>3982218</v>
      </c>
    </row>
    <row r="8" spans="1:20" ht="20.100000000000001" customHeight="1" x14ac:dyDescent="0.25">
      <c r="D8" s="38"/>
      <c r="G8" s="88" t="s">
        <v>94</v>
      </c>
      <c r="I8" s="72"/>
      <c r="K8" s="73">
        <v>1708646</v>
      </c>
      <c r="M8" s="73">
        <v>2036949</v>
      </c>
      <c r="R8" s="73">
        <f>R6-R7</f>
        <v>1156615</v>
      </c>
      <c r="T8" s="73">
        <f>T6-T7</f>
        <v>2036949</v>
      </c>
    </row>
    <row r="9" spans="1:20" ht="20.100000000000001" customHeight="1" x14ac:dyDescent="0.25">
      <c r="A9" s="88" t="s">
        <v>95</v>
      </c>
      <c r="I9" s="72">
        <v>26</v>
      </c>
      <c r="K9" s="33">
        <v>1159977</v>
      </c>
      <c r="M9" s="33">
        <v>1203169</v>
      </c>
      <c r="N9" s="33"/>
      <c r="Q9" s="33"/>
      <c r="R9" s="33">
        <v>683180</v>
      </c>
      <c r="T9" s="33">
        <f t="shared" ref="T9:T10" si="0">ROUND(R9*$S$1,0)</f>
        <v>1203169</v>
      </c>
    </row>
    <row r="10" spans="1:20" ht="15" x14ac:dyDescent="0.25">
      <c r="A10" s="88" t="s">
        <v>96</v>
      </c>
      <c r="I10" s="72"/>
      <c r="K10" s="26">
        <v>0</v>
      </c>
      <c r="M10" s="26">
        <v>-72361</v>
      </c>
      <c r="Q10" s="33"/>
      <c r="R10" s="26">
        <v>-41088</v>
      </c>
      <c r="T10" s="33">
        <f t="shared" si="0"/>
        <v>-72361</v>
      </c>
    </row>
    <row r="11" spans="1:20" ht="20.100000000000001" customHeight="1" x14ac:dyDescent="0.25">
      <c r="D11" s="38"/>
      <c r="G11" s="88" t="s">
        <v>97</v>
      </c>
      <c r="I11" s="72"/>
      <c r="K11" s="74">
        <v>548669</v>
      </c>
      <c r="M11" s="74">
        <v>906141</v>
      </c>
      <c r="N11" s="33"/>
      <c r="Q11" s="33"/>
      <c r="R11" s="74">
        <f>R8-R9-R10</f>
        <v>514523</v>
      </c>
      <c r="T11" s="74">
        <f>T8-T9-T10</f>
        <v>906141</v>
      </c>
    </row>
    <row r="12" spans="1:20" ht="20.100000000000001" customHeight="1" x14ac:dyDescent="0.25">
      <c r="A12" s="88" t="s">
        <v>98</v>
      </c>
      <c r="I12" s="72"/>
      <c r="K12" s="33"/>
      <c r="M12" s="33"/>
      <c r="Q12" s="33"/>
      <c r="R12" s="33"/>
      <c r="T12" s="33"/>
    </row>
    <row r="13" spans="1:20" ht="14.1" customHeight="1" x14ac:dyDescent="0.25">
      <c r="B13" s="88" t="s">
        <v>99</v>
      </c>
      <c r="I13" s="72">
        <v>29</v>
      </c>
      <c r="K13" s="33">
        <v>-263068</v>
      </c>
      <c r="M13" s="33">
        <v>-144749</v>
      </c>
      <c r="R13" s="33">
        <v>-82191</v>
      </c>
      <c r="T13" s="33">
        <f t="shared" ref="T13:T15" si="1">ROUND(R13*$S$1,0)</f>
        <v>-144749</v>
      </c>
    </row>
    <row r="14" spans="1:20" ht="14.1" customHeight="1" x14ac:dyDescent="0.25">
      <c r="B14" s="88" t="s">
        <v>100</v>
      </c>
      <c r="I14" s="72">
        <v>6</v>
      </c>
      <c r="K14" s="33">
        <v>127083</v>
      </c>
      <c r="M14" s="33">
        <v>-2825</v>
      </c>
      <c r="R14" s="33">
        <v>-1604</v>
      </c>
      <c r="T14" s="33">
        <f t="shared" si="1"/>
        <v>-2825</v>
      </c>
    </row>
    <row r="15" spans="1:20" ht="14.1" customHeight="1" x14ac:dyDescent="0.25">
      <c r="B15" s="88" t="s">
        <v>101</v>
      </c>
      <c r="I15" s="72">
        <v>30</v>
      </c>
      <c r="K15" s="33">
        <v>27097</v>
      </c>
      <c r="M15" s="33">
        <v>137817</v>
      </c>
      <c r="O15" s="33"/>
      <c r="R15" s="33">
        <v>78255</v>
      </c>
      <c r="T15" s="33">
        <f t="shared" si="1"/>
        <v>137817</v>
      </c>
    </row>
    <row r="16" spans="1:20" ht="20.100000000000001" customHeight="1" x14ac:dyDescent="0.25">
      <c r="D16" s="38"/>
      <c r="G16" s="88" t="s">
        <v>102</v>
      </c>
      <c r="I16" s="72"/>
      <c r="K16" s="73">
        <v>-108888</v>
      </c>
      <c r="M16" s="73">
        <v>-9757</v>
      </c>
      <c r="R16" s="73">
        <f>SUM(R13:R15)</f>
        <v>-5540</v>
      </c>
      <c r="T16" s="73">
        <f>SUM(T13:T15)</f>
        <v>-9757</v>
      </c>
    </row>
    <row r="17" spans="1:22" ht="20.100000000000001" customHeight="1" x14ac:dyDescent="0.25">
      <c r="A17" s="88" t="s">
        <v>103</v>
      </c>
      <c r="D17" s="38"/>
      <c r="I17" s="72">
        <v>27</v>
      </c>
      <c r="K17" s="74">
        <v>13968</v>
      </c>
      <c r="M17" s="74">
        <v>-385319</v>
      </c>
      <c r="Q17" s="33"/>
      <c r="R17" s="74">
        <f>-218790</f>
        <v>-218790</v>
      </c>
      <c r="T17" s="33">
        <f>ROUND(R17*$S$1,0)-1</f>
        <v>-385319</v>
      </c>
    </row>
    <row r="18" spans="1:22" ht="20.100000000000001" customHeight="1" x14ac:dyDescent="0.25">
      <c r="G18" s="88" t="s">
        <v>104</v>
      </c>
      <c r="I18" s="72"/>
      <c r="K18" s="26">
        <v>453749</v>
      </c>
      <c r="M18" s="26">
        <v>511065</v>
      </c>
      <c r="R18" s="26">
        <f>R11+R16+R17</f>
        <v>290193</v>
      </c>
      <c r="T18" s="26">
        <f>T11+T16+T17</f>
        <v>511065</v>
      </c>
    </row>
    <row r="19" spans="1:22" ht="20.100000000000001" customHeight="1" x14ac:dyDescent="0.25">
      <c r="A19" s="88" t="s">
        <v>105</v>
      </c>
      <c r="I19" s="72">
        <v>20</v>
      </c>
      <c r="K19" s="33"/>
      <c r="M19" s="33"/>
      <c r="R19" s="33"/>
      <c r="T19" s="33"/>
    </row>
    <row r="20" spans="1:22" ht="14.1" customHeight="1" x14ac:dyDescent="0.25">
      <c r="B20" s="88" t="s">
        <v>106</v>
      </c>
      <c r="I20" s="72"/>
      <c r="K20" s="33">
        <v>-256259</v>
      </c>
      <c r="M20" s="33">
        <v>-272847</v>
      </c>
      <c r="R20" s="33">
        <v>-154927</v>
      </c>
      <c r="T20" s="33">
        <f t="shared" ref="T20:T21" si="2">ROUND(R20*$S$1,0)</f>
        <v>-272847</v>
      </c>
    </row>
    <row r="21" spans="1:22" ht="14.1" customHeight="1" x14ac:dyDescent="0.25">
      <c r="B21" s="88" t="s">
        <v>107</v>
      </c>
      <c r="I21" s="72"/>
      <c r="K21" s="33">
        <v>-495881</v>
      </c>
      <c r="M21" s="33">
        <v>-181373</v>
      </c>
      <c r="R21" s="33">
        <v>-102987</v>
      </c>
      <c r="T21" s="33">
        <f t="shared" si="2"/>
        <v>-181373</v>
      </c>
    </row>
    <row r="22" spans="1:22" ht="20.100000000000001" customHeight="1" x14ac:dyDescent="0.25">
      <c r="D22" s="38"/>
      <c r="G22" s="88" t="s">
        <v>108</v>
      </c>
      <c r="I22" s="72"/>
      <c r="K22" s="75">
        <v>-752140</v>
      </c>
      <c r="M22" s="75">
        <v>-454220</v>
      </c>
      <c r="R22" s="75">
        <f>SUM(R20:R21)</f>
        <v>-257914</v>
      </c>
      <c r="T22" s="75">
        <f>SUM(T20:T21)</f>
        <v>-454220</v>
      </c>
    </row>
    <row r="23" spans="1:22" ht="20.100000000000001" customHeight="1" x14ac:dyDescent="0.25">
      <c r="D23" s="38"/>
      <c r="G23" s="88" t="s">
        <v>109</v>
      </c>
      <c r="I23" s="72"/>
      <c r="K23" s="33">
        <v>-298391</v>
      </c>
      <c r="M23" s="33">
        <v>56845</v>
      </c>
      <c r="O23" s="33"/>
      <c r="Q23" s="33"/>
      <c r="R23" s="33">
        <f>R18+R22</f>
        <v>32279</v>
      </c>
      <c r="T23" s="33">
        <f>T18+T22</f>
        <v>56845</v>
      </c>
      <c r="U23" s="33"/>
    </row>
    <row r="24" spans="1:22" ht="20.100000000000001" customHeight="1" x14ac:dyDescent="0.25">
      <c r="A24" s="88" t="s">
        <v>110</v>
      </c>
      <c r="I24" s="72"/>
      <c r="K24" s="33">
        <v>31136</v>
      </c>
      <c r="M24" s="33">
        <v>-3159</v>
      </c>
      <c r="O24" s="33"/>
      <c r="R24" s="33">
        <f>-1793</f>
        <v>-1793</v>
      </c>
      <c r="T24" s="33">
        <f>ROUND(R24*$S$1,0)-1</f>
        <v>-3159</v>
      </c>
    </row>
    <row r="25" spans="1:22" ht="20.100000000000001" customHeight="1" thickBot="1" x14ac:dyDescent="0.3">
      <c r="D25" s="38"/>
      <c r="G25" s="88" t="s">
        <v>111</v>
      </c>
      <c r="I25" s="72"/>
      <c r="K25" s="76">
        <v>-267255</v>
      </c>
      <c r="M25" s="76">
        <v>53686</v>
      </c>
      <c r="O25" s="33"/>
      <c r="Q25" s="33"/>
      <c r="R25" s="76">
        <f>R23+R24</f>
        <v>30486</v>
      </c>
      <c r="T25" s="76">
        <f>T23+T24</f>
        <v>53686</v>
      </c>
    </row>
    <row r="26" spans="1:22" ht="20.100000000000001" customHeight="1" thickTop="1" thickBot="1" x14ac:dyDescent="0.3">
      <c r="D26" s="38"/>
      <c r="G26" s="88" t="s">
        <v>112</v>
      </c>
      <c r="I26" s="72">
        <v>24</v>
      </c>
      <c r="K26" s="37">
        <f>+K25/780.91</f>
        <v>-342.23534082032501</v>
      </c>
      <c r="M26" s="37">
        <v>68.491018575219428</v>
      </c>
      <c r="R26" s="37">
        <f>((+R25/(783840/1000)))</f>
        <v>38.893141457440294</v>
      </c>
      <c r="T26" s="37">
        <f>((+T25/(783840/1000)))</f>
        <v>68.491018575219428</v>
      </c>
    </row>
    <row r="27" spans="1:22" ht="20.100000000000001" customHeight="1" thickTop="1" x14ac:dyDescent="0.25">
      <c r="A27" s="88" t="s">
        <v>113</v>
      </c>
      <c r="K27" s="33"/>
      <c r="M27" s="33"/>
      <c r="R27" s="33"/>
      <c r="T27" s="33"/>
    </row>
    <row r="28" spans="1:22" ht="14.1" customHeight="1" x14ac:dyDescent="0.25">
      <c r="B28" s="88" t="s">
        <v>114</v>
      </c>
      <c r="K28" s="33"/>
      <c r="M28" s="33"/>
      <c r="R28" s="33"/>
      <c r="T28" s="33"/>
    </row>
    <row r="29" spans="1:22" ht="14.1" customHeight="1" x14ac:dyDescent="0.25">
      <c r="B29" s="38"/>
      <c r="D29" s="88" t="s">
        <v>72</v>
      </c>
      <c r="I29" s="72">
        <v>20</v>
      </c>
      <c r="K29" s="33">
        <v>5085</v>
      </c>
      <c r="M29" s="33">
        <v>6322</v>
      </c>
      <c r="P29" s="82"/>
      <c r="Q29" s="82"/>
      <c r="R29" s="33">
        <f>3587</f>
        <v>3587</v>
      </c>
      <c r="T29" s="33">
        <f>ROUND(R29*$S$1,0)+5</f>
        <v>6322</v>
      </c>
    </row>
    <row r="30" spans="1:22" ht="14.1" customHeight="1" x14ac:dyDescent="0.25">
      <c r="B30" s="38"/>
      <c r="C30" s="38"/>
      <c r="D30" s="88" t="s">
        <v>163</v>
      </c>
      <c r="E30" s="38"/>
      <c r="F30" s="38"/>
      <c r="G30" s="38"/>
      <c r="H30" s="38"/>
      <c r="I30" s="84">
        <v>22</v>
      </c>
      <c r="J30" s="38"/>
      <c r="K30" s="33">
        <v>-23588</v>
      </c>
      <c r="L30" s="38"/>
      <c r="M30" s="33">
        <v>-25843</v>
      </c>
      <c r="Q30" s="83"/>
      <c r="R30" s="33">
        <v>-14674</v>
      </c>
      <c r="T30" s="33">
        <f t="shared" ref="T30" si="3">ROUND(R30*$S$1,0)</f>
        <v>-25843</v>
      </c>
      <c r="V30" s="33"/>
    </row>
    <row r="31" spans="1:22" ht="20.100000000000001" customHeight="1" x14ac:dyDescent="0.25">
      <c r="K31" s="31">
        <v>-18503</v>
      </c>
      <c r="M31" s="31">
        <v>-19521</v>
      </c>
      <c r="R31" s="33"/>
      <c r="T31" s="33"/>
    </row>
    <row r="32" spans="1:22" ht="14.1" customHeight="1" x14ac:dyDescent="0.25">
      <c r="B32" s="88" t="s">
        <v>115</v>
      </c>
      <c r="K32" s="33"/>
      <c r="M32" s="33"/>
      <c r="R32" s="33"/>
      <c r="T32" s="33"/>
    </row>
    <row r="33" spans="1:20" ht="14.1" customHeight="1" x14ac:dyDescent="0.25">
      <c r="C33" s="88" t="s">
        <v>162</v>
      </c>
      <c r="K33" s="33"/>
      <c r="M33" s="33"/>
      <c r="R33" s="33"/>
      <c r="T33" s="33"/>
    </row>
    <row r="34" spans="1:20" ht="14.1" customHeight="1" x14ac:dyDescent="0.25">
      <c r="B34" s="38"/>
      <c r="D34" s="88" t="s">
        <v>116</v>
      </c>
      <c r="F34" s="38"/>
      <c r="G34" s="38"/>
      <c r="H34" s="38"/>
      <c r="I34" s="38"/>
      <c r="J34" s="38"/>
      <c r="K34" s="33"/>
      <c r="M34" s="33"/>
      <c r="R34" s="33"/>
      <c r="T34" s="33"/>
    </row>
    <row r="35" spans="1:20" ht="14.1" customHeight="1" x14ac:dyDescent="0.25">
      <c r="B35" s="38"/>
      <c r="D35" s="38"/>
      <c r="E35" s="88" t="s">
        <v>117</v>
      </c>
      <c r="F35" s="38"/>
      <c r="G35" s="38"/>
      <c r="H35" s="38"/>
      <c r="I35" s="38"/>
      <c r="J35" s="38"/>
      <c r="K35" s="33">
        <v>0</v>
      </c>
      <c r="M35" s="33">
        <v>32563</v>
      </c>
      <c r="R35" s="33">
        <v>18490</v>
      </c>
      <c r="T35" s="33">
        <f t="shared" ref="T35:T38" si="4">ROUND(R35*$S$1,0)</f>
        <v>32563</v>
      </c>
    </row>
    <row r="36" spans="1:20" ht="14.1" customHeight="1" x14ac:dyDescent="0.25">
      <c r="B36" s="38"/>
      <c r="D36" s="88" t="s">
        <v>118</v>
      </c>
      <c r="F36" s="38"/>
      <c r="G36" s="38"/>
      <c r="H36" s="38"/>
      <c r="I36" s="38"/>
      <c r="J36" s="38"/>
      <c r="K36" s="33"/>
      <c r="M36" s="33"/>
      <c r="R36" s="33"/>
      <c r="T36" s="33"/>
    </row>
    <row r="37" spans="1:20" ht="14.1" customHeight="1" x14ac:dyDescent="0.25">
      <c r="B37" s="38"/>
      <c r="E37" s="88" t="s">
        <v>119</v>
      </c>
      <c r="F37" s="38"/>
      <c r="G37" s="38"/>
      <c r="H37" s="38"/>
      <c r="I37" s="38"/>
      <c r="J37" s="38"/>
      <c r="K37" s="33">
        <v>0</v>
      </c>
      <c r="M37" s="33">
        <v>-17308</v>
      </c>
      <c r="O37" s="33"/>
      <c r="R37" s="33">
        <v>-9828</v>
      </c>
      <c r="T37" s="33">
        <f t="shared" si="4"/>
        <v>-17308</v>
      </c>
    </row>
    <row r="38" spans="1:20" ht="14.1" customHeight="1" x14ac:dyDescent="0.25">
      <c r="B38" s="38"/>
      <c r="D38" s="88" t="s">
        <v>120</v>
      </c>
      <c r="I38" s="72"/>
      <c r="K38" s="33">
        <v>1578463</v>
      </c>
      <c r="M38" s="33">
        <v>-46880</v>
      </c>
      <c r="O38" s="33"/>
      <c r="P38" s="33"/>
      <c r="Q38" s="33"/>
      <c r="R38" s="33">
        <f>-8536-18083</f>
        <v>-26619</v>
      </c>
      <c r="T38" s="33">
        <f t="shared" si="4"/>
        <v>-46880</v>
      </c>
    </row>
    <row r="39" spans="1:20" ht="20.100000000000001" customHeight="1" x14ac:dyDescent="0.25">
      <c r="F39" s="38"/>
      <c r="G39" s="89" t="s">
        <v>121</v>
      </c>
      <c r="I39" s="72"/>
      <c r="K39" s="31">
        <v>1578463</v>
      </c>
      <c r="M39" s="31">
        <v>-31625</v>
      </c>
      <c r="O39" s="33"/>
      <c r="Q39" s="83"/>
      <c r="R39" s="31">
        <f>SUM(R34:R38)</f>
        <v>-17957</v>
      </c>
      <c r="T39" s="31">
        <f>SUM(T34:T38)</f>
        <v>-31625</v>
      </c>
    </row>
    <row r="40" spans="1:20" ht="20.100000000000001" customHeight="1" thickBot="1" x14ac:dyDescent="0.3">
      <c r="C40" s="38"/>
      <c r="F40" s="38"/>
      <c r="G40" s="86" t="s">
        <v>122</v>
      </c>
      <c r="K40" s="33">
        <v>1261569</v>
      </c>
      <c r="M40" s="33">
        <v>5699</v>
      </c>
      <c r="P40" s="33"/>
      <c r="R40" s="32">
        <f>+R39+R25</f>
        <v>12529</v>
      </c>
      <c r="T40" s="32">
        <f>+T39+T25</f>
        <v>22061</v>
      </c>
    </row>
    <row r="41" spans="1:20" ht="20.100000000000001" customHeight="1" thickTop="1" x14ac:dyDescent="0.25">
      <c r="A41" s="88" t="s">
        <v>123</v>
      </c>
      <c r="C41" s="38"/>
      <c r="F41" s="38"/>
      <c r="G41" s="80"/>
      <c r="K41" s="26">
        <v>-115360.9</v>
      </c>
      <c r="M41" s="26">
        <v>-3159</v>
      </c>
      <c r="R41" s="33"/>
      <c r="T41" s="33"/>
    </row>
    <row r="42" spans="1:20" ht="20.100000000000001" customHeight="1" thickBot="1" x14ac:dyDescent="0.3">
      <c r="A42" s="81"/>
      <c r="C42" s="38"/>
      <c r="F42" s="38"/>
      <c r="G42" s="86" t="s">
        <v>124</v>
      </c>
      <c r="K42" s="66">
        <v>1146208.1000000001</v>
      </c>
      <c r="M42" s="66">
        <v>2540</v>
      </c>
      <c r="R42" s="33"/>
      <c r="T42" s="33"/>
    </row>
    <row r="43" spans="1:20" ht="39" customHeight="1" thickTop="1" x14ac:dyDescent="0.25">
      <c r="A43" s="48" t="str">
        <f>+Pasivo!A39</f>
        <v xml:space="preserve">The notes on pages 8 to 73 attached hereto are an integral part of the consolidated financial statements. </v>
      </c>
      <c r="I43" s="72"/>
      <c r="O43" s="33"/>
    </row>
  </sheetData>
  <pageMargins left="0.78740157480314965" right="0.74803149606299213" top="0.98425196850393704" bottom="0.74803149606299213" header="0" footer="0.43307086614173229"/>
  <pageSetup scale="91" firstPageNumber="5" orientation="portrait" useFirstPageNumber="1" r:id="rId1"/>
  <headerFooter>
    <oddFooter>&amp;C&amp;P</oddFooter>
  </headerFooter>
  <customProperties>
    <customPr name="KSheetIndex" r:id="rId2"/>
  </customProperties>
  <ignoredErrors>
    <ignoredError sqref="T8 T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6"/>
  <sheetViews>
    <sheetView topLeftCell="A4" zoomScaleNormal="100" workbookViewId="0">
      <selection activeCell="AE9" sqref="AE9"/>
    </sheetView>
  </sheetViews>
  <sheetFormatPr baseColWidth="10" defaultColWidth="11.42578125" defaultRowHeight="14.1" customHeight="1" x14ac:dyDescent="0.25"/>
  <cols>
    <col min="1" max="7" width="2.28515625" style="44" customWidth="1"/>
    <col min="8" max="8" width="21.140625" style="44" customWidth="1"/>
    <col min="9" max="9" width="5.42578125" style="46" bestFit="1" customWidth="1"/>
    <col min="10" max="10" width="2.42578125" style="44" customWidth="1"/>
    <col min="11" max="11" width="11" style="44" bestFit="1" customWidth="1"/>
    <col min="12" max="12" width="2.42578125" style="48" customWidth="1"/>
    <col min="13" max="13" width="11.85546875" style="49" bestFit="1" customWidth="1"/>
    <col min="14" max="14" width="2.42578125" style="48" customWidth="1"/>
    <col min="15" max="15" width="9.5703125" style="49" bestFit="1" customWidth="1"/>
    <col min="16" max="16" width="2.42578125" style="48" customWidth="1"/>
    <col min="17" max="17" width="13.85546875" style="49" bestFit="1" customWidth="1"/>
    <col min="18" max="18" width="2.42578125" style="49" customWidth="1"/>
    <col min="19" max="19" width="10.42578125" style="49" bestFit="1" customWidth="1"/>
    <col min="20" max="20" width="2.42578125" style="49" customWidth="1"/>
    <col min="21" max="21" width="11.7109375" style="49" bestFit="1" customWidth="1"/>
    <col min="22" max="22" width="2.42578125" style="49" customWidth="1"/>
    <col min="23" max="23" width="12.5703125" style="49" bestFit="1" customWidth="1"/>
    <col min="24" max="24" width="2.42578125" style="49" customWidth="1"/>
    <col min="25" max="25" width="9" style="49" bestFit="1" customWidth="1"/>
    <col min="26" max="26" width="2.42578125" style="50" customWidth="1"/>
    <col min="27" max="27" width="11.85546875" style="49" bestFit="1" customWidth="1"/>
    <col min="28" max="28" width="2.42578125" style="50" customWidth="1"/>
    <col min="29" max="29" width="10.5703125" style="49" bestFit="1" customWidth="1"/>
    <col min="30" max="30" width="2.42578125" style="48" customWidth="1"/>
    <col min="31" max="31" width="15.7109375" style="48" bestFit="1" customWidth="1"/>
    <col min="32" max="32" width="2.42578125" style="48" customWidth="1"/>
    <col min="33" max="33" width="11" style="49" bestFit="1" customWidth="1"/>
    <col min="34" max="34" width="11.42578125" style="44"/>
    <col min="35" max="35" width="11.42578125" style="44" hidden="1" customWidth="1"/>
    <col min="36" max="36" width="11.140625" style="44" hidden="1" customWidth="1"/>
    <col min="37" max="37" width="2.42578125" style="48" hidden="1" customWidth="1"/>
    <col min="38" max="38" width="12" style="49" hidden="1" customWidth="1"/>
    <col min="39" max="39" width="2.42578125" style="48" hidden="1" customWidth="1"/>
    <col min="40" max="40" width="9.85546875" style="49" hidden="1" customWidth="1"/>
    <col min="41" max="41" width="2.42578125" style="48" hidden="1" customWidth="1"/>
    <col min="42" max="42" width="12" style="49" hidden="1" customWidth="1"/>
    <col min="43" max="43" width="2.42578125" style="49" hidden="1" customWidth="1"/>
    <col min="44" max="44" width="14" style="49" hidden="1" customWidth="1"/>
    <col min="45" max="45" width="2.42578125" style="49" hidden="1" customWidth="1"/>
    <col min="46" max="46" width="12" style="49" hidden="1" customWidth="1"/>
    <col min="47" max="47" width="2.42578125" style="49" hidden="1" customWidth="1"/>
    <col min="48" max="48" width="12" style="49" hidden="1" customWidth="1"/>
    <col min="49" max="49" width="2.42578125" style="49" hidden="1" customWidth="1"/>
    <col min="50" max="50" width="12" style="49" hidden="1" customWidth="1"/>
    <col min="51" max="51" width="2.42578125" style="50" hidden="1" customWidth="1"/>
    <col min="52" max="52" width="11.85546875" style="49" hidden="1" customWidth="1"/>
    <col min="53" max="53" width="2.42578125" style="50" hidden="1" customWidth="1"/>
    <col min="54" max="54" width="15.85546875" style="48" hidden="1" customWidth="1"/>
    <col min="55" max="55" width="11.42578125" style="44" hidden="1" customWidth="1"/>
    <col min="56" max="56" width="11.140625" style="44" hidden="1" customWidth="1"/>
    <col min="57" max="57" width="2.42578125" style="48" hidden="1" customWidth="1"/>
    <col min="58" max="58" width="12" style="49" hidden="1" customWidth="1"/>
    <col min="59" max="59" width="2.42578125" style="48" hidden="1" customWidth="1"/>
    <col min="60" max="60" width="9.85546875" style="49" hidden="1" customWidth="1"/>
    <col min="61" max="61" width="2.42578125" style="48" hidden="1" customWidth="1"/>
    <col min="62" max="62" width="12" style="49" hidden="1" customWidth="1"/>
    <col min="63" max="63" width="2.42578125" style="49" hidden="1" customWidth="1"/>
    <col min="64" max="64" width="14" style="49" hidden="1" customWidth="1"/>
    <col min="65" max="65" width="2.42578125" style="49" hidden="1" customWidth="1"/>
    <col min="66" max="66" width="12" style="49" hidden="1" customWidth="1"/>
    <col min="67" max="67" width="2.42578125" style="49" hidden="1" customWidth="1"/>
    <col min="68" max="68" width="12" style="49" hidden="1" customWidth="1"/>
    <col min="69" max="69" width="2.42578125" style="49" hidden="1" customWidth="1"/>
    <col min="70" max="70" width="12" style="49" hidden="1" customWidth="1"/>
    <col min="71" max="71" width="2.42578125" style="50" hidden="1" customWidth="1"/>
    <col min="72" max="72" width="11.85546875" style="49" hidden="1" customWidth="1"/>
    <col min="73" max="73" width="2.42578125" style="50" hidden="1" customWidth="1"/>
    <col min="74" max="74" width="15.85546875" style="48" hidden="1" customWidth="1"/>
    <col min="75" max="75" width="0" style="44" hidden="1" customWidth="1"/>
    <col min="76" max="16384" width="11.42578125" style="44"/>
  </cols>
  <sheetData>
    <row r="1" spans="1:74" ht="14.1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4">
        <v>1.7611300000000001</v>
      </c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</row>
    <row r="2" spans="1:74" ht="20.100000000000001" customHeight="1" x14ac:dyDescent="0.25">
      <c r="A2" s="21" t="s">
        <v>125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</row>
    <row r="3" spans="1:74" ht="20.100000000000001" customHeight="1" x14ac:dyDescent="0.25">
      <c r="A3" s="22" t="s">
        <v>126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</row>
    <row r="4" spans="1:74" ht="20.100000000000001" customHeight="1" x14ac:dyDescent="0.25">
      <c r="A4" s="21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</row>
    <row r="5" spans="1:74" ht="39" customHeight="1" x14ac:dyDescent="0.25">
      <c r="K5" s="47" t="s">
        <v>159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J5" s="47" t="s">
        <v>11</v>
      </c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D5" s="47" t="s">
        <v>11</v>
      </c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</row>
    <row r="6" spans="1:74" ht="14.1" customHeight="1" x14ac:dyDescent="0.25">
      <c r="K6" s="62"/>
      <c r="L6" s="62"/>
      <c r="M6" s="62"/>
      <c r="N6" s="62"/>
      <c r="O6" s="62"/>
      <c r="P6" s="62"/>
      <c r="Q6" s="90" t="s">
        <v>133</v>
      </c>
      <c r="R6" s="90"/>
      <c r="S6" s="90"/>
      <c r="T6" s="90"/>
      <c r="U6" s="90"/>
      <c r="V6" s="90"/>
      <c r="W6" s="90"/>
      <c r="X6" s="62"/>
      <c r="Y6" s="62"/>
      <c r="Z6" s="62"/>
      <c r="AA6" s="62"/>
      <c r="AB6" s="62"/>
      <c r="AC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</row>
    <row r="7" spans="1:74" ht="14.1" customHeight="1" x14ac:dyDescent="0.25">
      <c r="I7" s="51"/>
      <c r="J7" s="51"/>
      <c r="K7" s="51"/>
      <c r="L7" s="52"/>
      <c r="M7" s="51" t="s">
        <v>129</v>
      </c>
      <c r="N7" s="52"/>
      <c r="O7" s="51"/>
      <c r="P7" s="52"/>
      <c r="Q7" s="51"/>
      <c r="R7" s="52"/>
      <c r="S7" s="51" t="s">
        <v>135</v>
      </c>
      <c r="T7" s="51"/>
      <c r="U7" s="39"/>
      <c r="V7" s="39"/>
      <c r="W7" s="51" t="s">
        <v>140</v>
      </c>
      <c r="X7" s="52"/>
      <c r="Z7" s="52"/>
      <c r="AA7" s="51"/>
      <c r="AB7" s="52"/>
      <c r="AC7" s="52"/>
      <c r="AD7" s="52"/>
      <c r="AE7" s="52"/>
      <c r="AF7" s="52"/>
      <c r="AG7" s="51"/>
      <c r="AJ7" s="51"/>
      <c r="AK7" s="52"/>
      <c r="AL7" s="51" t="s">
        <v>12</v>
      </c>
      <c r="AM7" s="52"/>
      <c r="AN7" s="51" t="s">
        <v>15</v>
      </c>
      <c r="AO7" s="52"/>
      <c r="AQ7" s="52"/>
      <c r="AR7" s="51"/>
      <c r="AS7" s="52"/>
      <c r="AT7" s="51" t="s">
        <v>19</v>
      </c>
      <c r="AU7" s="51"/>
      <c r="AV7" s="39"/>
      <c r="AW7" s="39"/>
      <c r="AX7" s="51" t="s">
        <v>25</v>
      </c>
      <c r="AY7" s="52"/>
      <c r="AZ7" s="51" t="s">
        <v>3</v>
      </c>
      <c r="BA7" s="52"/>
      <c r="BB7" s="52" t="s">
        <v>9</v>
      </c>
      <c r="BD7" s="51"/>
      <c r="BE7" s="52"/>
      <c r="BF7" s="51" t="s">
        <v>12</v>
      </c>
      <c r="BG7" s="52"/>
      <c r="BH7" s="51" t="s">
        <v>15</v>
      </c>
      <c r="BI7" s="52"/>
      <c r="BK7" s="52"/>
      <c r="BL7" s="51"/>
      <c r="BM7" s="52"/>
      <c r="BN7" s="51" t="s">
        <v>19</v>
      </c>
      <c r="BO7" s="51"/>
      <c r="BP7" s="39"/>
      <c r="BQ7" s="39"/>
      <c r="BR7" s="51" t="s">
        <v>25</v>
      </c>
      <c r="BS7" s="52"/>
      <c r="BT7" s="51" t="s">
        <v>3</v>
      </c>
      <c r="BU7" s="52"/>
      <c r="BV7" s="52" t="s">
        <v>9</v>
      </c>
    </row>
    <row r="8" spans="1:74" ht="14.1" customHeight="1" x14ac:dyDescent="0.25">
      <c r="I8" s="51"/>
      <c r="J8" s="51"/>
      <c r="K8" s="51" t="s">
        <v>127</v>
      </c>
      <c r="L8" s="51"/>
      <c r="M8" s="51" t="s">
        <v>130</v>
      </c>
      <c r="N8" s="51"/>
      <c r="O8" s="51" t="s">
        <v>132</v>
      </c>
      <c r="P8" s="52"/>
      <c r="Q8" s="51" t="s">
        <v>107</v>
      </c>
      <c r="R8" s="52"/>
      <c r="S8" s="51" t="s">
        <v>136</v>
      </c>
      <c r="T8" s="51"/>
      <c r="U8" s="51" t="s">
        <v>138</v>
      </c>
      <c r="V8" s="51"/>
      <c r="W8" s="51" t="s">
        <v>26</v>
      </c>
      <c r="Y8" s="51" t="s">
        <v>141</v>
      </c>
      <c r="Z8" s="52"/>
      <c r="AA8" s="51" t="s">
        <v>143</v>
      </c>
      <c r="AB8" s="9">
        <v>0</v>
      </c>
      <c r="AC8" s="51"/>
      <c r="AD8" s="52"/>
      <c r="AE8" s="51" t="s">
        <v>161</v>
      </c>
      <c r="AF8" s="52"/>
      <c r="AG8" s="51" t="s">
        <v>1</v>
      </c>
      <c r="AJ8" s="51" t="s">
        <v>7</v>
      </c>
      <c r="AK8" s="51"/>
      <c r="AL8" s="51" t="s">
        <v>13</v>
      </c>
      <c r="AM8" s="51"/>
      <c r="AN8" s="51" t="s">
        <v>16</v>
      </c>
      <c r="AO8" s="52"/>
      <c r="AP8" s="51" t="s">
        <v>4</v>
      </c>
      <c r="AR8" s="51" t="s">
        <v>18</v>
      </c>
      <c r="AS8" s="52"/>
      <c r="AT8" s="51" t="s">
        <v>21</v>
      </c>
      <c r="AU8" s="51"/>
      <c r="AV8" s="51" t="s">
        <v>23</v>
      </c>
      <c r="AW8" s="51"/>
      <c r="AX8" s="51" t="s">
        <v>27</v>
      </c>
      <c r="AY8" s="52"/>
      <c r="AZ8" s="51" t="s">
        <v>6</v>
      </c>
      <c r="BA8" s="52"/>
      <c r="BB8" s="51" t="s">
        <v>6</v>
      </c>
      <c r="BD8" s="51" t="s">
        <v>7</v>
      </c>
      <c r="BE8" s="51"/>
      <c r="BF8" s="51" t="s">
        <v>13</v>
      </c>
      <c r="BG8" s="51"/>
      <c r="BH8" s="51" t="s">
        <v>16</v>
      </c>
      <c r="BI8" s="52"/>
      <c r="BJ8" s="51" t="s">
        <v>4</v>
      </c>
      <c r="BL8" s="51" t="s">
        <v>18</v>
      </c>
      <c r="BM8" s="52"/>
      <c r="BN8" s="51" t="s">
        <v>21</v>
      </c>
      <c r="BO8" s="51"/>
      <c r="BP8" s="51" t="s">
        <v>23</v>
      </c>
      <c r="BQ8" s="51"/>
      <c r="BR8" s="51" t="s">
        <v>27</v>
      </c>
      <c r="BS8" s="52"/>
      <c r="BT8" s="51" t="s">
        <v>6</v>
      </c>
      <c r="BU8" s="52"/>
      <c r="BV8" s="51" t="s">
        <v>6</v>
      </c>
    </row>
    <row r="9" spans="1:74" ht="14.1" customHeight="1" x14ac:dyDescent="0.25">
      <c r="I9" s="53" t="s">
        <v>36</v>
      </c>
      <c r="J9" s="51"/>
      <c r="K9" s="53" t="s">
        <v>128</v>
      </c>
      <c r="L9" s="52"/>
      <c r="M9" s="53" t="s">
        <v>131</v>
      </c>
      <c r="N9" s="52"/>
      <c r="O9" s="53" t="s">
        <v>128</v>
      </c>
      <c r="P9" s="52"/>
      <c r="Q9" s="53" t="s">
        <v>134</v>
      </c>
      <c r="R9" s="52"/>
      <c r="S9" s="53" t="s">
        <v>137</v>
      </c>
      <c r="T9" s="52"/>
      <c r="U9" s="53" t="s">
        <v>139</v>
      </c>
      <c r="V9" s="51"/>
      <c r="W9" s="53" t="s">
        <v>160</v>
      </c>
      <c r="Y9" s="53" t="s">
        <v>142</v>
      </c>
      <c r="Z9" s="52"/>
      <c r="AA9" s="53" t="s">
        <v>144</v>
      </c>
      <c r="AB9" s="52"/>
      <c r="AC9" s="53" t="s">
        <v>1</v>
      </c>
      <c r="AD9" s="52"/>
      <c r="AE9" s="53" t="s">
        <v>145</v>
      </c>
      <c r="AF9" s="52"/>
      <c r="AG9" s="53" t="s">
        <v>146</v>
      </c>
      <c r="AJ9" s="53" t="s">
        <v>8</v>
      </c>
      <c r="AK9" s="52"/>
      <c r="AL9" s="53" t="s">
        <v>14</v>
      </c>
      <c r="AM9" s="52"/>
      <c r="AN9" s="53" t="s">
        <v>17</v>
      </c>
      <c r="AO9" s="52"/>
      <c r="AP9" s="53" t="s">
        <v>5</v>
      </c>
      <c r="AR9" s="53" t="s">
        <v>22</v>
      </c>
      <c r="AS9" s="52"/>
      <c r="AT9" s="53" t="s">
        <v>20</v>
      </c>
      <c r="AU9" s="52"/>
      <c r="AV9" s="53" t="s">
        <v>24</v>
      </c>
      <c r="AW9" s="51"/>
      <c r="AX9" s="53" t="s">
        <v>26</v>
      </c>
      <c r="AY9" s="52"/>
      <c r="AZ9" s="53" t="s">
        <v>2</v>
      </c>
      <c r="BA9" s="52"/>
      <c r="BB9" s="53" t="s">
        <v>10</v>
      </c>
      <c r="BD9" s="53" t="s">
        <v>8</v>
      </c>
      <c r="BE9" s="52"/>
      <c r="BF9" s="53" t="s">
        <v>14</v>
      </c>
      <c r="BG9" s="52"/>
      <c r="BH9" s="53" t="s">
        <v>17</v>
      </c>
      <c r="BI9" s="52"/>
      <c r="BJ9" s="53" t="s">
        <v>5</v>
      </c>
      <c r="BL9" s="53" t="s">
        <v>22</v>
      </c>
      <c r="BM9" s="52"/>
      <c r="BN9" s="53" t="s">
        <v>20</v>
      </c>
      <c r="BO9" s="52"/>
      <c r="BP9" s="53" t="s">
        <v>24</v>
      </c>
      <c r="BQ9" s="51"/>
      <c r="BR9" s="53" t="s">
        <v>26</v>
      </c>
      <c r="BS9" s="52"/>
      <c r="BT9" s="53" t="s">
        <v>2</v>
      </c>
      <c r="BU9" s="52"/>
      <c r="BV9" s="53" t="s">
        <v>10</v>
      </c>
    </row>
    <row r="10" spans="1:74" ht="19.5" customHeight="1" x14ac:dyDescent="0.25">
      <c r="A10" s="11" t="s">
        <v>147</v>
      </c>
      <c r="K10" s="30">
        <v>1449720</v>
      </c>
      <c r="L10" s="33"/>
      <c r="M10" s="30">
        <v>23897</v>
      </c>
      <c r="N10" s="33"/>
      <c r="O10" s="30">
        <v>-2474</v>
      </c>
      <c r="P10" s="33"/>
      <c r="Q10" s="30">
        <v>17308</v>
      </c>
      <c r="R10" s="33"/>
      <c r="S10" s="30">
        <v>-32563</v>
      </c>
      <c r="T10" s="30"/>
      <c r="U10" s="30">
        <v>0</v>
      </c>
      <c r="V10" s="30"/>
      <c r="W10" s="30">
        <v>0</v>
      </c>
      <c r="X10" s="23"/>
      <c r="Y10" s="30">
        <v>556792</v>
      </c>
      <c r="Z10" s="24"/>
      <c r="AA10" s="30">
        <v>2128733</v>
      </c>
      <c r="AB10" s="24"/>
      <c r="AC10" s="30">
        <v>4141413</v>
      </c>
      <c r="AD10" s="33"/>
      <c r="AE10" s="30">
        <v>76210</v>
      </c>
      <c r="AF10" s="33"/>
      <c r="AG10" s="30">
        <v>4217623</v>
      </c>
      <c r="AJ10" s="30">
        <v>823176</v>
      </c>
      <c r="AK10" s="33"/>
      <c r="AL10" s="30">
        <v>13569</v>
      </c>
      <c r="AM10" s="33"/>
      <c r="AN10" s="30">
        <v>-1405</v>
      </c>
      <c r="AO10" s="33"/>
      <c r="AP10" s="30">
        <v>316156</v>
      </c>
      <c r="AQ10" s="23"/>
      <c r="AR10" s="30">
        <v>5786</v>
      </c>
      <c r="AS10" s="33"/>
      <c r="AT10" s="30">
        <v>-17021</v>
      </c>
      <c r="AU10" s="30"/>
      <c r="AV10" s="30">
        <v>0</v>
      </c>
      <c r="AW10" s="30"/>
      <c r="AX10" s="30">
        <v>0</v>
      </c>
      <c r="AY10" s="24"/>
      <c r="AZ10" s="30">
        <v>1140257</v>
      </c>
      <c r="BA10" s="24"/>
      <c r="BB10" s="30">
        <v>47210</v>
      </c>
      <c r="BD10" s="30">
        <f>ROUND(AJ10*$BC$1,0)</f>
        <v>1449720</v>
      </c>
      <c r="BE10" s="33"/>
      <c r="BF10" s="30">
        <f>ROUND(AL10*$BC$1,0)</f>
        <v>23897</v>
      </c>
      <c r="BG10" s="33"/>
      <c r="BH10" s="30">
        <f>ROUND(AN10*$BC$1,0)</f>
        <v>-2474</v>
      </c>
      <c r="BI10" s="33"/>
      <c r="BJ10" s="30">
        <f>ROUND(AP10*$BC$1,0)</f>
        <v>556792</v>
      </c>
      <c r="BK10" s="23"/>
      <c r="BL10" s="30">
        <f>ROUND(AR10*$BC$1,0)</f>
        <v>10190</v>
      </c>
      <c r="BM10" s="33"/>
      <c r="BN10" s="30">
        <f>ROUND(AT10*$BC$1,0)</f>
        <v>-29976</v>
      </c>
      <c r="BO10" s="30"/>
      <c r="BP10" s="30">
        <f>ROUND(AV10*$BC$1,0)</f>
        <v>0</v>
      </c>
      <c r="BQ10" s="30"/>
      <c r="BR10" s="30">
        <f>ROUND(AX10*$BC$1,0)</f>
        <v>0</v>
      </c>
      <c r="BS10" s="24"/>
      <c r="BT10" s="30">
        <f>ROUND(AZ10*$BC$1,0)</f>
        <v>2008141</v>
      </c>
      <c r="BU10" s="24"/>
      <c r="BV10" s="30">
        <f>ROUND(BB10*$BC$1,0)</f>
        <v>83143</v>
      </c>
    </row>
    <row r="11" spans="1:74" ht="19.5" customHeight="1" x14ac:dyDescent="0.25">
      <c r="A11" s="11" t="s">
        <v>148</v>
      </c>
      <c r="K11" s="30"/>
      <c r="L11" s="24"/>
      <c r="M11" s="30"/>
      <c r="N11" s="24"/>
      <c r="O11" s="30"/>
      <c r="P11" s="24"/>
      <c r="Q11" s="24"/>
      <c r="R11" s="24"/>
      <c r="S11" s="24"/>
      <c r="T11" s="23"/>
      <c r="U11" s="23"/>
      <c r="V11" s="23"/>
      <c r="W11" s="23"/>
      <c r="X11" s="23"/>
      <c r="Y11" s="30"/>
      <c r="Z11" s="24"/>
      <c r="AA11" s="23"/>
      <c r="AB11" s="24"/>
      <c r="AC11" s="30"/>
      <c r="AD11" s="24"/>
      <c r="AE11" s="24"/>
      <c r="AF11" s="24"/>
      <c r="AG11" s="30"/>
      <c r="AJ11" s="30"/>
      <c r="AK11" s="24"/>
      <c r="AL11" s="30"/>
      <c r="AM11" s="24"/>
      <c r="AN11" s="30"/>
      <c r="AO11" s="24"/>
      <c r="AP11" s="30"/>
      <c r="AQ11" s="23"/>
      <c r="AR11" s="24"/>
      <c r="AS11" s="24"/>
      <c r="AT11" s="24"/>
      <c r="AU11" s="23"/>
      <c r="AV11" s="23"/>
      <c r="AW11" s="23"/>
      <c r="AX11" s="23"/>
      <c r="AY11" s="24"/>
      <c r="AZ11" s="23"/>
      <c r="BA11" s="24"/>
      <c r="BB11" s="24"/>
      <c r="BD11" s="30"/>
      <c r="BE11" s="24"/>
      <c r="BF11" s="30"/>
      <c r="BG11" s="24"/>
      <c r="BH11" s="30"/>
      <c r="BI11" s="24"/>
      <c r="BJ11" s="30"/>
      <c r="BK11" s="23"/>
      <c r="BL11" s="30"/>
      <c r="BM11" s="24"/>
      <c r="BN11" s="30"/>
      <c r="BO11" s="23"/>
      <c r="BP11" s="30"/>
      <c r="BQ11" s="23"/>
      <c r="BR11" s="30"/>
      <c r="BS11" s="24"/>
      <c r="BT11" s="30"/>
      <c r="BU11" s="24"/>
      <c r="BV11" s="24"/>
    </row>
    <row r="12" spans="1:74" ht="14.1" customHeight="1" x14ac:dyDescent="0.25">
      <c r="B12" s="11" t="s">
        <v>149</v>
      </c>
      <c r="K12" s="30">
        <v>0</v>
      </c>
      <c r="L12" s="24"/>
      <c r="M12" s="30">
        <v>0</v>
      </c>
      <c r="N12" s="24"/>
      <c r="O12" s="30">
        <v>0</v>
      </c>
      <c r="P12" s="24"/>
      <c r="Q12" s="30">
        <v>0</v>
      </c>
      <c r="R12" s="24"/>
      <c r="S12" s="30">
        <v>0</v>
      </c>
      <c r="T12" s="30"/>
      <c r="U12" s="30">
        <v>0</v>
      </c>
      <c r="V12" s="30"/>
      <c r="W12" s="30">
        <v>0</v>
      </c>
      <c r="X12" s="23"/>
      <c r="Y12" s="30">
        <v>0</v>
      </c>
      <c r="Z12" s="24"/>
      <c r="AA12" s="30">
        <v>53686</v>
      </c>
      <c r="AB12" s="24"/>
      <c r="AC12" s="30">
        <v>53686</v>
      </c>
      <c r="AD12" s="24"/>
      <c r="AE12" s="30">
        <v>3159</v>
      </c>
      <c r="AF12" s="24"/>
      <c r="AG12" s="30">
        <v>56845</v>
      </c>
      <c r="AJ12" s="30">
        <v>0</v>
      </c>
      <c r="AK12" s="24"/>
      <c r="AL12" s="30">
        <v>0</v>
      </c>
      <c r="AM12" s="24"/>
      <c r="AN12" s="30">
        <v>0</v>
      </c>
      <c r="AO12" s="24"/>
      <c r="AP12" s="30">
        <v>0</v>
      </c>
      <c r="AQ12" s="23"/>
      <c r="AR12" s="30">
        <v>0</v>
      </c>
      <c r="AS12" s="24"/>
      <c r="AT12" s="30">
        <v>0</v>
      </c>
      <c r="AU12" s="30"/>
      <c r="AV12" s="30">
        <v>0</v>
      </c>
      <c r="AW12" s="30"/>
      <c r="AX12" s="30">
        <v>0</v>
      </c>
      <c r="AY12" s="24"/>
      <c r="AZ12" s="30">
        <v>163662</v>
      </c>
      <c r="BA12" s="24"/>
      <c r="BB12" s="30">
        <v>-2143</v>
      </c>
      <c r="BD12" s="30">
        <f t="shared" ref="BD12:BT13" si="0">ROUND(AJ12*$BC$1,0)</f>
        <v>0</v>
      </c>
      <c r="BE12" s="24"/>
      <c r="BF12" s="30">
        <f t="shared" si="0"/>
        <v>0</v>
      </c>
      <c r="BG12" s="24"/>
      <c r="BH12" s="30">
        <f t="shared" si="0"/>
        <v>0</v>
      </c>
      <c r="BI12" s="24"/>
      <c r="BJ12" s="30">
        <f t="shared" si="0"/>
        <v>0</v>
      </c>
      <c r="BK12" s="23"/>
      <c r="BL12" s="30">
        <f t="shared" si="0"/>
        <v>0</v>
      </c>
      <c r="BM12" s="24"/>
      <c r="BN12" s="30">
        <f t="shared" si="0"/>
        <v>0</v>
      </c>
      <c r="BO12" s="30"/>
      <c r="BP12" s="30">
        <f t="shared" si="0"/>
        <v>0</v>
      </c>
      <c r="BQ12" s="30"/>
      <c r="BR12" s="30">
        <f t="shared" si="0"/>
        <v>0</v>
      </c>
      <c r="BS12" s="24"/>
      <c r="BT12" s="30">
        <f t="shared" si="0"/>
        <v>288230</v>
      </c>
      <c r="BU12" s="24"/>
      <c r="BV12" s="30">
        <f>ROUND(BB12*$BC$1,0)</f>
        <v>-3774</v>
      </c>
    </row>
    <row r="13" spans="1:74" ht="14.1" customHeight="1" x14ac:dyDescent="0.25">
      <c r="B13" s="11" t="s">
        <v>150</v>
      </c>
      <c r="K13" s="30">
        <v>0</v>
      </c>
      <c r="L13" s="24"/>
      <c r="M13" s="30">
        <v>0</v>
      </c>
      <c r="N13" s="24"/>
      <c r="O13" s="24">
        <v>0</v>
      </c>
      <c r="P13" s="24"/>
      <c r="Q13" s="24">
        <v>-10986</v>
      </c>
      <c r="R13" s="24"/>
      <c r="S13" s="24">
        <v>32563</v>
      </c>
      <c r="T13" s="24"/>
      <c r="U13" s="24">
        <v>-46880</v>
      </c>
      <c r="V13" s="24"/>
      <c r="W13" s="24">
        <v>-25843</v>
      </c>
      <c r="X13" s="23"/>
      <c r="Y13" s="24">
        <v>0</v>
      </c>
      <c r="Z13" s="24"/>
      <c r="AA13" s="24">
        <v>0</v>
      </c>
      <c r="AB13" s="24"/>
      <c r="AC13" s="30">
        <v>-51146</v>
      </c>
      <c r="AD13" s="24"/>
      <c r="AE13" s="30">
        <v>0</v>
      </c>
      <c r="AF13" s="24"/>
      <c r="AG13" s="30">
        <v>-51146</v>
      </c>
      <c r="AJ13" s="30">
        <v>0</v>
      </c>
      <c r="AK13" s="24"/>
      <c r="AL13" s="30">
        <v>0</v>
      </c>
      <c r="AM13" s="24"/>
      <c r="AN13" s="24">
        <v>0</v>
      </c>
      <c r="AO13" s="24"/>
      <c r="AP13" s="24">
        <v>0</v>
      </c>
      <c r="AQ13" s="23"/>
      <c r="AR13" s="24">
        <v>4042</v>
      </c>
      <c r="AS13" s="24"/>
      <c r="AT13" s="24">
        <v>-1469</v>
      </c>
      <c r="AU13" s="24"/>
      <c r="AV13" s="24">
        <v>0</v>
      </c>
      <c r="AW13" s="24"/>
      <c r="AX13" s="24">
        <v>0</v>
      </c>
      <c r="AY13" s="24"/>
      <c r="AZ13" s="24">
        <v>0</v>
      </c>
      <c r="BA13" s="24"/>
      <c r="BB13" s="30">
        <v>0</v>
      </c>
      <c r="BD13" s="30">
        <f t="shared" si="0"/>
        <v>0</v>
      </c>
      <c r="BE13" s="24"/>
      <c r="BF13" s="30">
        <f t="shared" si="0"/>
        <v>0</v>
      </c>
      <c r="BG13" s="24"/>
      <c r="BH13" s="30">
        <f t="shared" si="0"/>
        <v>0</v>
      </c>
      <c r="BI13" s="24"/>
      <c r="BJ13" s="30">
        <f t="shared" si="0"/>
        <v>0</v>
      </c>
      <c r="BK13" s="23"/>
      <c r="BL13" s="30">
        <f t="shared" si="0"/>
        <v>7118</v>
      </c>
      <c r="BM13" s="24"/>
      <c r="BN13" s="30">
        <f t="shared" si="0"/>
        <v>-2587</v>
      </c>
      <c r="BO13" s="24"/>
      <c r="BP13" s="30">
        <f t="shared" si="0"/>
        <v>0</v>
      </c>
      <c r="BQ13" s="24"/>
      <c r="BR13" s="30">
        <f t="shared" si="0"/>
        <v>0</v>
      </c>
      <c r="BS13" s="24"/>
      <c r="BT13" s="30">
        <f t="shared" si="0"/>
        <v>0</v>
      </c>
      <c r="BU13" s="24"/>
      <c r="BV13" s="30">
        <f>ROUND(BB13*$BC$1,0)</f>
        <v>0</v>
      </c>
    </row>
    <row r="14" spans="1:74" ht="19.5" customHeight="1" x14ac:dyDescent="0.25">
      <c r="F14" s="11" t="s">
        <v>151</v>
      </c>
      <c r="K14" s="25">
        <v>0</v>
      </c>
      <c r="L14" s="24"/>
      <c r="M14" s="25">
        <v>0</v>
      </c>
      <c r="N14" s="24"/>
      <c r="O14" s="25">
        <v>0</v>
      </c>
      <c r="P14" s="24"/>
      <c r="Q14" s="25">
        <v>-10986</v>
      </c>
      <c r="R14" s="24"/>
      <c r="S14" s="25">
        <v>32563</v>
      </c>
      <c r="T14" s="24"/>
      <c r="U14" s="25">
        <v>-46880</v>
      </c>
      <c r="V14" s="24"/>
      <c r="W14" s="25">
        <v>-25843</v>
      </c>
      <c r="X14" s="23"/>
      <c r="Y14" s="25">
        <v>0</v>
      </c>
      <c r="Z14" s="24"/>
      <c r="AA14" s="25">
        <v>53686</v>
      </c>
      <c r="AB14" s="24"/>
      <c r="AC14" s="25">
        <v>2540</v>
      </c>
      <c r="AD14" s="24"/>
      <c r="AE14" s="25">
        <v>3159</v>
      </c>
      <c r="AF14" s="24"/>
      <c r="AG14" s="25">
        <v>5699</v>
      </c>
      <c r="AJ14" s="25">
        <f>SUM(AJ12:AJ13)</f>
        <v>0</v>
      </c>
      <c r="AK14" s="24"/>
      <c r="AL14" s="25">
        <f>SUM(AL12:AL13)</f>
        <v>0</v>
      </c>
      <c r="AM14" s="24"/>
      <c r="AN14" s="25">
        <f>SUM(AN12:AN13)</f>
        <v>0</v>
      </c>
      <c r="AO14" s="24"/>
      <c r="AP14" s="25">
        <f>SUM(AP12:AP13)</f>
        <v>0</v>
      </c>
      <c r="AQ14" s="23"/>
      <c r="AR14" s="25">
        <f>SUM(AR12:AR13)</f>
        <v>4042</v>
      </c>
      <c r="AS14" s="24"/>
      <c r="AT14" s="25">
        <f>SUM(AT12:AT13)</f>
        <v>-1469</v>
      </c>
      <c r="AU14" s="24"/>
      <c r="AV14" s="25">
        <f>SUM(AV12:AV13)</f>
        <v>0</v>
      </c>
      <c r="AW14" s="24"/>
      <c r="AX14" s="25">
        <f>SUM(AX12:AX13)</f>
        <v>0</v>
      </c>
      <c r="AY14" s="24"/>
      <c r="AZ14" s="25">
        <f>SUM(AZ12:AZ13)</f>
        <v>163662</v>
      </c>
      <c r="BA14" s="24"/>
      <c r="BB14" s="25">
        <f>SUM(BB12:BB13)</f>
        <v>-2143</v>
      </c>
      <c r="BD14" s="25">
        <f>+BD12+BD13</f>
        <v>0</v>
      </c>
      <c r="BE14" s="24"/>
      <c r="BF14" s="25">
        <f>+BF12+BF13</f>
        <v>0</v>
      </c>
      <c r="BG14" s="24"/>
      <c r="BH14" s="25">
        <f>+BH12+BH13</f>
        <v>0</v>
      </c>
      <c r="BI14" s="24"/>
      <c r="BJ14" s="25">
        <f>+BJ12+BJ13</f>
        <v>0</v>
      </c>
      <c r="BK14" s="23"/>
      <c r="BL14" s="25">
        <f>+BL12+BL13</f>
        <v>7118</v>
      </c>
      <c r="BM14" s="24"/>
      <c r="BN14" s="25">
        <f>+BN12+BN13</f>
        <v>-2587</v>
      </c>
      <c r="BO14" s="24"/>
      <c r="BP14" s="25">
        <f>+BP12+BP13</f>
        <v>0</v>
      </c>
      <c r="BQ14" s="24"/>
      <c r="BR14" s="25">
        <f>+BR12+BR13</f>
        <v>0</v>
      </c>
      <c r="BS14" s="24"/>
      <c r="BT14" s="25">
        <f>+BT12+BT13</f>
        <v>288230</v>
      </c>
      <c r="BU14" s="24"/>
      <c r="BV14" s="25">
        <f>+BV12+BV13</f>
        <v>-3774</v>
      </c>
    </row>
    <row r="15" spans="1:74" ht="19.5" customHeight="1" x14ac:dyDescent="0.25">
      <c r="A15" s="11" t="s">
        <v>152</v>
      </c>
      <c r="C15" s="13"/>
      <c r="K15" s="30"/>
      <c r="L15" s="33"/>
      <c r="M15" s="30"/>
      <c r="N15" s="33"/>
      <c r="O15" s="24"/>
      <c r="P15" s="33"/>
      <c r="Q15" s="24"/>
      <c r="R15" s="33"/>
      <c r="S15" s="24"/>
      <c r="T15" s="24"/>
      <c r="U15" s="24"/>
      <c r="V15" s="24"/>
      <c r="W15" s="24"/>
      <c r="X15" s="23"/>
      <c r="Y15" s="24"/>
      <c r="Z15" s="24"/>
      <c r="AA15" s="24"/>
      <c r="AB15" s="24"/>
      <c r="AC15" s="33"/>
      <c r="AD15" s="33"/>
      <c r="AE15" s="33"/>
      <c r="AF15" s="33"/>
      <c r="AG15" s="23"/>
      <c r="AJ15" s="30"/>
      <c r="AK15" s="33"/>
      <c r="AL15" s="30"/>
      <c r="AM15" s="33"/>
      <c r="AN15" s="24"/>
      <c r="AO15" s="33"/>
      <c r="AP15" s="24"/>
      <c r="AQ15" s="23"/>
      <c r="AR15" s="24"/>
      <c r="AS15" s="33"/>
      <c r="AT15" s="24"/>
      <c r="AU15" s="24"/>
      <c r="AV15" s="24"/>
      <c r="AW15" s="24"/>
      <c r="AX15" s="24"/>
      <c r="AY15" s="24"/>
      <c r="AZ15" s="24"/>
      <c r="BA15" s="24"/>
      <c r="BB15" s="33"/>
      <c r="BD15" s="30"/>
      <c r="BE15" s="33"/>
      <c r="BF15" s="30"/>
      <c r="BG15" s="33"/>
      <c r="BH15" s="24"/>
      <c r="BI15" s="33"/>
      <c r="BJ15" s="24"/>
      <c r="BK15" s="23"/>
      <c r="BL15" s="24"/>
      <c r="BM15" s="33"/>
      <c r="BN15" s="24"/>
      <c r="BO15" s="24"/>
      <c r="BP15" s="24"/>
      <c r="BQ15" s="24"/>
      <c r="BR15" s="24"/>
      <c r="BS15" s="24"/>
      <c r="BT15" s="24"/>
      <c r="BU15" s="24"/>
      <c r="BV15" s="33"/>
    </row>
    <row r="16" spans="1:74" ht="14.1" customHeight="1" x14ac:dyDescent="0.25">
      <c r="B16" s="11" t="s">
        <v>153</v>
      </c>
      <c r="C16" s="13"/>
      <c r="K16" s="30"/>
      <c r="L16" s="33"/>
      <c r="M16" s="30"/>
      <c r="N16" s="33"/>
      <c r="O16" s="24"/>
      <c r="P16" s="33"/>
      <c r="Q16" s="24"/>
      <c r="R16" s="33"/>
      <c r="S16" s="24"/>
      <c r="T16" s="24"/>
      <c r="U16" s="24"/>
      <c r="V16" s="24"/>
      <c r="W16" s="24"/>
      <c r="X16" s="23"/>
      <c r="Y16" s="24"/>
      <c r="Z16" s="24"/>
      <c r="AA16" s="24"/>
      <c r="AB16" s="24"/>
      <c r="AC16" s="23"/>
      <c r="AD16" s="33"/>
      <c r="AE16" s="33"/>
      <c r="AF16" s="33"/>
      <c r="AG16" s="23"/>
      <c r="AJ16" s="30"/>
      <c r="AK16" s="33"/>
      <c r="AL16" s="30"/>
      <c r="AM16" s="33"/>
      <c r="AN16" s="24"/>
      <c r="AO16" s="33"/>
      <c r="AP16" s="24"/>
      <c r="AQ16" s="23"/>
      <c r="AR16" s="24"/>
      <c r="AS16" s="33"/>
      <c r="AT16" s="24"/>
      <c r="AU16" s="24"/>
      <c r="AV16" s="24"/>
      <c r="AW16" s="24"/>
      <c r="AX16" s="24"/>
      <c r="AY16" s="24"/>
      <c r="AZ16" s="24"/>
      <c r="BA16" s="24"/>
      <c r="BB16" s="33"/>
      <c r="BD16" s="30"/>
      <c r="BE16" s="33"/>
      <c r="BF16" s="30"/>
      <c r="BG16" s="33"/>
      <c r="BH16" s="24"/>
      <c r="BI16" s="33"/>
      <c r="BJ16" s="24"/>
      <c r="BK16" s="23"/>
      <c r="BL16" s="24"/>
      <c r="BM16" s="33"/>
      <c r="BN16" s="24"/>
      <c r="BO16" s="24"/>
      <c r="BP16" s="24"/>
      <c r="BQ16" s="24"/>
      <c r="BR16" s="24"/>
      <c r="BS16" s="24"/>
      <c r="BT16" s="24"/>
      <c r="BU16" s="24"/>
      <c r="BV16" s="33"/>
    </row>
    <row r="17" spans="1:75" ht="14.1" customHeight="1" x14ac:dyDescent="0.25">
      <c r="B17" s="11" t="s">
        <v>154</v>
      </c>
      <c r="K17" s="30"/>
      <c r="L17" s="33"/>
      <c r="M17" s="30"/>
      <c r="N17" s="33"/>
      <c r="O17" s="24"/>
      <c r="P17" s="33"/>
      <c r="Q17" s="24"/>
      <c r="R17" s="33"/>
      <c r="S17" s="24"/>
      <c r="T17" s="24"/>
      <c r="U17" s="24"/>
      <c r="V17" s="24"/>
      <c r="W17" s="24"/>
      <c r="X17" s="23"/>
      <c r="Y17" s="24"/>
      <c r="Z17" s="24"/>
      <c r="AA17" s="24"/>
      <c r="AB17" s="24"/>
      <c r="AC17" s="23"/>
      <c r="AD17" s="33"/>
      <c r="AE17" s="33"/>
      <c r="AF17" s="33"/>
      <c r="AG17" s="23"/>
      <c r="AJ17" s="30"/>
      <c r="AK17" s="33"/>
      <c r="AL17" s="30"/>
      <c r="AM17" s="33"/>
      <c r="AN17" s="24"/>
      <c r="AO17" s="33"/>
      <c r="AP17" s="24"/>
      <c r="AQ17" s="23"/>
      <c r="AR17" s="24"/>
      <c r="AS17" s="33"/>
      <c r="AT17" s="24"/>
      <c r="AU17" s="24"/>
      <c r="AV17" s="24"/>
      <c r="AW17" s="24"/>
      <c r="AX17" s="24"/>
      <c r="AY17" s="24"/>
      <c r="AZ17" s="24"/>
      <c r="BA17" s="24"/>
      <c r="BB17" s="33"/>
      <c r="BD17" s="30"/>
      <c r="BE17" s="33"/>
      <c r="BF17" s="30"/>
      <c r="BG17" s="33"/>
      <c r="BH17" s="24"/>
      <c r="BI17" s="33"/>
      <c r="BJ17" s="24"/>
      <c r="BK17" s="23"/>
      <c r="BL17" s="24"/>
      <c r="BM17" s="33"/>
      <c r="BN17" s="24"/>
      <c r="BO17" s="24"/>
      <c r="BP17" s="24"/>
      <c r="BQ17" s="24"/>
      <c r="BR17" s="24"/>
      <c r="BS17" s="24"/>
      <c r="BT17" s="24"/>
      <c r="BU17" s="24"/>
      <c r="BV17" s="33"/>
    </row>
    <row r="18" spans="1:75" ht="14.1" customHeight="1" x14ac:dyDescent="0.25">
      <c r="B18" s="14"/>
      <c r="C18" s="11" t="s">
        <v>155</v>
      </c>
      <c r="I18" s="46">
        <v>23</v>
      </c>
      <c r="K18" s="24">
        <v>0</v>
      </c>
      <c r="L18" s="33"/>
      <c r="M18" s="24">
        <v>0</v>
      </c>
      <c r="N18" s="33"/>
      <c r="O18" s="24">
        <v>0</v>
      </c>
      <c r="P18" s="33"/>
      <c r="Q18" s="24">
        <v>0</v>
      </c>
      <c r="R18" s="33"/>
      <c r="S18" s="24">
        <v>0</v>
      </c>
      <c r="T18" s="24"/>
      <c r="U18" s="24">
        <v>0</v>
      </c>
      <c r="V18" s="24"/>
      <c r="W18" s="24">
        <v>0</v>
      </c>
      <c r="X18" s="23"/>
      <c r="Y18" s="24">
        <v>0</v>
      </c>
      <c r="Z18" s="24"/>
      <c r="AA18" s="24">
        <v>-154509</v>
      </c>
      <c r="AB18" s="24"/>
      <c r="AC18" s="30">
        <v>-154509</v>
      </c>
      <c r="AD18" s="33"/>
      <c r="AE18" s="24">
        <v>0</v>
      </c>
      <c r="AF18" s="33"/>
      <c r="AG18" s="30">
        <v>-154509</v>
      </c>
      <c r="AJ18" s="24">
        <v>0</v>
      </c>
      <c r="AK18" s="33"/>
      <c r="AL18" s="24">
        <v>0</v>
      </c>
      <c r="AM18" s="33"/>
      <c r="AN18" s="24">
        <v>0</v>
      </c>
      <c r="AO18" s="33"/>
      <c r="AP18" s="24">
        <v>0</v>
      </c>
      <c r="AQ18" s="23"/>
      <c r="AR18" s="24">
        <v>0</v>
      </c>
      <c r="AS18" s="33"/>
      <c r="AT18" s="24">
        <v>0</v>
      </c>
      <c r="AU18" s="24"/>
      <c r="AV18" s="24">
        <v>0</v>
      </c>
      <c r="AW18" s="24"/>
      <c r="AX18" s="24">
        <v>0</v>
      </c>
      <c r="AY18" s="24"/>
      <c r="AZ18" s="24">
        <v>-95188</v>
      </c>
      <c r="BA18" s="24"/>
      <c r="BB18" s="24">
        <v>0</v>
      </c>
      <c r="BD18" s="30">
        <f>ROUND(AJ18*$BC$1,0)</f>
        <v>0</v>
      </c>
      <c r="BE18" s="33"/>
      <c r="BF18" s="30">
        <f>ROUND(AL18*$BC$1,0)</f>
        <v>0</v>
      </c>
      <c r="BG18" s="33"/>
      <c r="BH18" s="30">
        <f>ROUND(AN18*$BC$1,0)</f>
        <v>0</v>
      </c>
      <c r="BI18" s="33"/>
      <c r="BJ18" s="30">
        <f>ROUND(AP18*$BC$1,0)</f>
        <v>0</v>
      </c>
      <c r="BK18" s="23"/>
      <c r="BL18" s="30">
        <f>ROUND(AR18*$BC$1,0)</f>
        <v>0</v>
      </c>
      <c r="BM18" s="33"/>
      <c r="BN18" s="30">
        <f>ROUND(AT18*$BC$1,0)</f>
        <v>0</v>
      </c>
      <c r="BO18" s="24"/>
      <c r="BP18" s="30">
        <f>ROUND(AV18*$BC$1,0)</f>
        <v>0</v>
      </c>
      <c r="BQ18" s="24"/>
      <c r="BR18" s="30">
        <f>ROUND(AX18*$BC$1,0)</f>
        <v>0</v>
      </c>
      <c r="BS18" s="24"/>
      <c r="BT18" s="30">
        <f>ROUND(AZ18*$BC$1,0)</f>
        <v>-167638</v>
      </c>
      <c r="BU18" s="24"/>
      <c r="BV18" s="30">
        <f>ROUND(BB18*$BC$1,0)</f>
        <v>0</v>
      </c>
    </row>
    <row r="19" spans="1:75" s="49" customFormat="1" ht="19.5" customHeight="1" x14ac:dyDescent="0.25">
      <c r="A19" s="86" t="s">
        <v>156</v>
      </c>
      <c r="I19" s="54"/>
      <c r="K19" s="77">
        <v>1449720</v>
      </c>
      <c r="L19" s="33"/>
      <c r="M19" s="77">
        <v>23897</v>
      </c>
      <c r="N19" s="33"/>
      <c r="O19" s="77">
        <v>-2474</v>
      </c>
      <c r="P19" s="33"/>
      <c r="Q19" s="77">
        <v>6322</v>
      </c>
      <c r="R19" s="33"/>
      <c r="S19" s="77">
        <v>0</v>
      </c>
      <c r="T19" s="33"/>
      <c r="U19" s="77">
        <v>-46880</v>
      </c>
      <c r="V19" s="33"/>
      <c r="W19" s="77">
        <v>-25843</v>
      </c>
      <c r="X19" s="23"/>
      <c r="Y19" s="77">
        <v>556792</v>
      </c>
      <c r="Z19" s="33"/>
      <c r="AA19" s="77">
        <v>2027910</v>
      </c>
      <c r="AB19" s="33"/>
      <c r="AC19" s="77">
        <v>3989444</v>
      </c>
      <c r="AD19" s="33"/>
      <c r="AE19" s="77">
        <v>79369</v>
      </c>
      <c r="AF19" s="33"/>
      <c r="AG19" s="77">
        <v>4068813</v>
      </c>
      <c r="AJ19" s="77">
        <f t="shared" ref="AJ19:BB19" si="1">+AJ10+AJ14+AJ18</f>
        <v>823176</v>
      </c>
      <c r="AK19" s="33"/>
      <c r="AL19" s="77">
        <f t="shared" si="1"/>
        <v>13569</v>
      </c>
      <c r="AM19" s="33"/>
      <c r="AN19" s="77">
        <f t="shared" si="1"/>
        <v>-1405</v>
      </c>
      <c r="AO19" s="33"/>
      <c r="AP19" s="77">
        <f t="shared" si="1"/>
        <v>316156</v>
      </c>
      <c r="AQ19" s="23"/>
      <c r="AR19" s="77">
        <f t="shared" si="1"/>
        <v>9828</v>
      </c>
      <c r="AS19" s="33"/>
      <c r="AT19" s="77">
        <f t="shared" si="1"/>
        <v>-18490</v>
      </c>
      <c r="AU19" s="33"/>
      <c r="AV19" s="77">
        <f t="shared" si="1"/>
        <v>0</v>
      </c>
      <c r="AW19" s="33"/>
      <c r="AX19" s="77">
        <f t="shared" si="1"/>
        <v>0</v>
      </c>
      <c r="AY19" s="33"/>
      <c r="AZ19" s="77">
        <f t="shared" si="1"/>
        <v>1208731</v>
      </c>
      <c r="BA19" s="33"/>
      <c r="BB19" s="77">
        <f t="shared" si="1"/>
        <v>45067</v>
      </c>
      <c r="BD19" s="77">
        <f>+BD10+BD14+BD18</f>
        <v>1449720</v>
      </c>
      <c r="BE19" s="33"/>
      <c r="BF19" s="77">
        <f>+BF10+BF14+BF18</f>
        <v>23897</v>
      </c>
      <c r="BG19" s="33"/>
      <c r="BH19" s="77">
        <f>+BH10+BH14+BH18</f>
        <v>-2474</v>
      </c>
      <c r="BI19" s="33"/>
      <c r="BJ19" s="77">
        <f>+BJ10+BJ14+BJ18</f>
        <v>556792</v>
      </c>
      <c r="BK19" s="23"/>
      <c r="BL19" s="77">
        <f>+BL10+BL14+BL18</f>
        <v>17308</v>
      </c>
      <c r="BM19" s="33"/>
      <c r="BN19" s="77">
        <f>+BN10+BN14+BN18</f>
        <v>-32563</v>
      </c>
      <c r="BO19" s="33"/>
      <c r="BP19" s="77">
        <f>+BP10+BP14+BP18</f>
        <v>0</v>
      </c>
      <c r="BQ19" s="33"/>
      <c r="BR19" s="77">
        <f>+BR10+BR14+BR18</f>
        <v>0</v>
      </c>
      <c r="BS19" s="33"/>
      <c r="BT19" s="77">
        <f>+BT10+BT14+BT18</f>
        <v>2128733</v>
      </c>
      <c r="BU19" s="33"/>
      <c r="BV19" s="77">
        <f>+BV10+BV14+BV18</f>
        <v>79369</v>
      </c>
      <c r="BW19" s="80" t="s">
        <v>28</v>
      </c>
    </row>
    <row r="20" spans="1:75" ht="19.5" customHeight="1" x14ac:dyDescent="0.25">
      <c r="A20" s="11" t="s">
        <v>148</v>
      </c>
      <c r="K20" s="30"/>
      <c r="L20" s="33"/>
      <c r="M20" s="23"/>
      <c r="N20" s="33"/>
      <c r="O20" s="23"/>
      <c r="P20" s="33"/>
      <c r="Q20" s="33"/>
      <c r="R20" s="33"/>
      <c r="S20" s="33"/>
      <c r="T20" s="23"/>
      <c r="U20" s="23"/>
      <c r="V20" s="23"/>
      <c r="W20" s="23"/>
      <c r="X20" s="23"/>
      <c r="Y20" s="23"/>
      <c r="Z20" s="24"/>
      <c r="AA20" s="23"/>
      <c r="AB20" s="24"/>
      <c r="AC20" s="23"/>
      <c r="AD20" s="33"/>
      <c r="AE20" s="33"/>
      <c r="AF20" s="33"/>
      <c r="AG20" s="23"/>
      <c r="AJ20" s="30"/>
      <c r="AK20" s="33"/>
      <c r="AL20" s="23"/>
      <c r="AM20" s="33"/>
      <c r="AN20" s="23"/>
      <c r="AO20" s="33"/>
      <c r="AP20" s="23"/>
      <c r="AQ20" s="23"/>
      <c r="AR20" s="33"/>
      <c r="AS20" s="33"/>
      <c r="AT20" s="33"/>
      <c r="AU20" s="23"/>
      <c r="AV20" s="23"/>
      <c r="AW20" s="23"/>
      <c r="AX20" s="23"/>
      <c r="AY20" s="24"/>
      <c r="AZ20" s="23"/>
      <c r="BA20" s="24"/>
      <c r="BB20" s="33"/>
      <c r="BD20" s="30"/>
      <c r="BE20" s="33"/>
      <c r="BF20" s="23"/>
      <c r="BG20" s="33"/>
      <c r="BH20" s="23"/>
      <c r="BI20" s="33"/>
      <c r="BJ20" s="23"/>
      <c r="BK20" s="23"/>
      <c r="BL20" s="33"/>
      <c r="BM20" s="33"/>
      <c r="BN20" s="33"/>
      <c r="BO20" s="23"/>
      <c r="BP20" s="23"/>
      <c r="BQ20" s="23"/>
      <c r="BR20" s="23"/>
      <c r="BS20" s="24"/>
      <c r="BT20" s="23"/>
      <c r="BU20" s="24"/>
      <c r="BV20" s="33"/>
    </row>
    <row r="21" spans="1:75" ht="14.1" customHeight="1" x14ac:dyDescent="0.25">
      <c r="B21" s="11" t="s">
        <v>157</v>
      </c>
      <c r="K21" s="24">
        <v>0</v>
      </c>
      <c r="L21" s="33"/>
      <c r="M21" s="24">
        <v>0</v>
      </c>
      <c r="N21" s="33"/>
      <c r="O21" s="24">
        <v>0</v>
      </c>
      <c r="P21" s="33"/>
      <c r="Q21" s="24">
        <v>0</v>
      </c>
      <c r="R21" s="33"/>
      <c r="S21" s="24">
        <v>0</v>
      </c>
      <c r="T21" s="24"/>
      <c r="U21" s="24">
        <v>0</v>
      </c>
      <c r="V21" s="24"/>
      <c r="W21" s="24">
        <v>0</v>
      </c>
      <c r="X21" s="23"/>
      <c r="Y21" s="24">
        <v>0</v>
      </c>
      <c r="Z21" s="24"/>
      <c r="AA21" s="24">
        <v>-267255</v>
      </c>
      <c r="AB21" s="24"/>
      <c r="AC21" s="30">
        <v>-267255</v>
      </c>
      <c r="AD21" s="33"/>
      <c r="AE21" s="23">
        <v>-31136</v>
      </c>
      <c r="AF21" s="33"/>
      <c r="AG21" s="23">
        <v>-298391</v>
      </c>
      <c r="AJ21" s="24">
        <v>0</v>
      </c>
      <c r="AK21" s="33"/>
      <c r="AL21" s="24">
        <v>0</v>
      </c>
      <c r="AM21" s="33"/>
      <c r="AN21" s="24">
        <v>0</v>
      </c>
      <c r="AO21" s="33"/>
      <c r="AP21" s="24">
        <v>0</v>
      </c>
      <c r="AQ21" s="23"/>
      <c r="AR21" s="24">
        <v>0</v>
      </c>
      <c r="AS21" s="33"/>
      <c r="AT21" s="24">
        <v>0</v>
      </c>
      <c r="AU21" s="24"/>
      <c r="AV21" s="24">
        <v>0</v>
      </c>
      <c r="AW21" s="24"/>
      <c r="AX21" s="24">
        <v>0</v>
      </c>
      <c r="AY21" s="24"/>
      <c r="AZ21" s="24">
        <v>32279</v>
      </c>
      <c r="BA21" s="24"/>
      <c r="BB21" s="23">
        <v>-1793</v>
      </c>
      <c r="BD21" s="24">
        <f t="shared" ref="BD21:BV22" si="2">ROUND(AJ21*$BC$1,0)</f>
        <v>0</v>
      </c>
      <c r="BE21" s="33"/>
      <c r="BF21" s="24">
        <f t="shared" si="2"/>
        <v>0</v>
      </c>
      <c r="BG21" s="33"/>
      <c r="BH21" s="24">
        <f t="shared" si="2"/>
        <v>0</v>
      </c>
      <c r="BI21" s="33"/>
      <c r="BJ21" s="24">
        <f t="shared" si="2"/>
        <v>0</v>
      </c>
      <c r="BK21" s="23"/>
      <c r="BL21" s="24">
        <f t="shared" si="2"/>
        <v>0</v>
      </c>
      <c r="BM21" s="33"/>
      <c r="BN21" s="24">
        <f t="shared" si="2"/>
        <v>0</v>
      </c>
      <c r="BO21" s="24"/>
      <c r="BP21" s="24">
        <f t="shared" si="2"/>
        <v>0</v>
      </c>
      <c r="BQ21" s="24"/>
      <c r="BR21" s="24">
        <f t="shared" si="2"/>
        <v>0</v>
      </c>
      <c r="BS21" s="24"/>
      <c r="BT21" s="24">
        <f t="shared" si="2"/>
        <v>56848</v>
      </c>
      <c r="BU21" s="24"/>
      <c r="BV21" s="24">
        <f t="shared" si="2"/>
        <v>-3158</v>
      </c>
    </row>
    <row r="22" spans="1:75" ht="14.1" customHeight="1" x14ac:dyDescent="0.25">
      <c r="B22" s="11" t="s">
        <v>150</v>
      </c>
      <c r="K22" s="27">
        <v>0</v>
      </c>
      <c r="L22" s="33"/>
      <c r="M22" s="27">
        <v>0</v>
      </c>
      <c r="N22" s="33"/>
      <c r="O22" s="27">
        <v>0</v>
      </c>
      <c r="P22" s="33"/>
      <c r="Q22" s="27">
        <v>5085</v>
      </c>
      <c r="R22" s="33"/>
      <c r="S22" s="27">
        <v>0</v>
      </c>
      <c r="T22" s="24"/>
      <c r="U22" s="27">
        <v>1431966</v>
      </c>
      <c r="V22" s="24"/>
      <c r="W22" s="27">
        <v>-23588</v>
      </c>
      <c r="X22" s="23"/>
      <c r="Y22" s="27">
        <v>0</v>
      </c>
      <c r="Z22" s="24"/>
      <c r="AA22" s="27">
        <v>0</v>
      </c>
      <c r="AB22" s="24"/>
      <c r="AC22" s="30">
        <v>1413463</v>
      </c>
      <c r="AD22" s="33"/>
      <c r="AE22" s="23">
        <v>146497</v>
      </c>
      <c r="AF22" s="33"/>
      <c r="AG22" s="23">
        <v>1559960</v>
      </c>
      <c r="AH22" s="67"/>
      <c r="AJ22" s="27">
        <v>0</v>
      </c>
      <c r="AK22" s="33"/>
      <c r="AL22" s="27">
        <v>0</v>
      </c>
      <c r="AM22" s="33"/>
      <c r="AN22" s="27">
        <v>0</v>
      </c>
      <c r="AO22" s="33"/>
      <c r="AP22" s="27">
        <v>0</v>
      </c>
      <c r="AQ22" s="23"/>
      <c r="AR22" s="27">
        <v>-6241</v>
      </c>
      <c r="AS22" s="33"/>
      <c r="AT22" s="27">
        <v>18490</v>
      </c>
      <c r="AU22" s="24"/>
      <c r="AV22" s="27">
        <v>-26619</v>
      </c>
      <c r="AW22" s="24"/>
      <c r="AX22" s="27">
        <v>-14674</v>
      </c>
      <c r="AY22" s="24"/>
      <c r="AZ22" s="27">
        <v>0</v>
      </c>
      <c r="BA22" s="24"/>
      <c r="BB22" s="23">
        <v>0</v>
      </c>
      <c r="BD22" s="27">
        <f t="shared" si="2"/>
        <v>0</v>
      </c>
      <c r="BE22" s="33"/>
      <c r="BF22" s="27">
        <f t="shared" si="2"/>
        <v>0</v>
      </c>
      <c r="BG22" s="33"/>
      <c r="BH22" s="27">
        <f t="shared" si="2"/>
        <v>0</v>
      </c>
      <c r="BI22" s="33"/>
      <c r="BJ22" s="27">
        <f t="shared" si="2"/>
        <v>0</v>
      </c>
      <c r="BK22" s="23"/>
      <c r="BL22" s="78">
        <f t="shared" si="2"/>
        <v>-10991</v>
      </c>
      <c r="BM22" s="33"/>
      <c r="BN22" s="27">
        <f t="shared" si="2"/>
        <v>32563</v>
      </c>
      <c r="BO22" s="24"/>
      <c r="BP22" s="27">
        <f t="shared" si="2"/>
        <v>-46880</v>
      </c>
      <c r="BQ22" s="24"/>
      <c r="BR22" s="27">
        <f t="shared" si="2"/>
        <v>-25843</v>
      </c>
      <c r="BS22" s="24"/>
      <c r="BT22" s="27">
        <f t="shared" si="2"/>
        <v>0</v>
      </c>
      <c r="BU22" s="24"/>
      <c r="BV22" s="27">
        <f t="shared" si="2"/>
        <v>0</v>
      </c>
    </row>
    <row r="23" spans="1:75" ht="19.5" customHeight="1" x14ac:dyDescent="0.25">
      <c r="F23" s="11" t="s">
        <v>151</v>
      </c>
      <c r="K23" s="25">
        <v>0</v>
      </c>
      <c r="L23" s="24"/>
      <c r="M23" s="25">
        <v>0</v>
      </c>
      <c r="N23" s="24"/>
      <c r="O23" s="25">
        <v>0</v>
      </c>
      <c r="P23" s="24"/>
      <c r="Q23" s="25">
        <v>5085</v>
      </c>
      <c r="R23" s="24"/>
      <c r="S23" s="25">
        <v>0</v>
      </c>
      <c r="T23" s="24"/>
      <c r="U23" s="25">
        <v>1431966</v>
      </c>
      <c r="V23" s="24"/>
      <c r="W23" s="25">
        <v>-23588</v>
      </c>
      <c r="X23" s="23"/>
      <c r="Y23" s="25">
        <v>0</v>
      </c>
      <c r="Z23" s="24"/>
      <c r="AA23" s="25">
        <v>-267255</v>
      </c>
      <c r="AB23" s="24"/>
      <c r="AC23" s="25">
        <v>1146208</v>
      </c>
      <c r="AD23" s="24"/>
      <c r="AE23" s="25">
        <v>115361</v>
      </c>
      <c r="AF23" s="24"/>
      <c r="AG23" s="25">
        <v>1261569</v>
      </c>
      <c r="AH23" s="67"/>
      <c r="AJ23" s="25">
        <f>SUM(AJ21:AJ22)</f>
        <v>0</v>
      </c>
      <c r="AK23" s="24"/>
      <c r="AL23" s="25">
        <f>SUM(AL21:AL22)</f>
        <v>0</v>
      </c>
      <c r="AM23" s="24"/>
      <c r="AN23" s="25">
        <f>SUM(AN21:AN22)</f>
        <v>0</v>
      </c>
      <c r="AO23" s="24"/>
      <c r="AP23" s="25">
        <f>SUM(AP21:AP22)</f>
        <v>0</v>
      </c>
      <c r="AQ23" s="23"/>
      <c r="AR23" s="25">
        <f>SUM(AR21:AR22)</f>
        <v>-6241</v>
      </c>
      <c r="AS23" s="24"/>
      <c r="AT23" s="25">
        <f>SUM(AT21:AT22)</f>
        <v>18490</v>
      </c>
      <c r="AU23" s="24"/>
      <c r="AV23" s="25">
        <f>SUM(AV21:AV22)</f>
        <v>-26619</v>
      </c>
      <c r="AW23" s="24"/>
      <c r="AX23" s="25">
        <f>SUM(AX21:AX22)</f>
        <v>-14674</v>
      </c>
      <c r="AY23" s="24"/>
      <c r="AZ23" s="25">
        <f>SUM(AZ21:AZ22)</f>
        <v>32279</v>
      </c>
      <c r="BA23" s="24"/>
      <c r="BB23" s="25">
        <f>SUM(BB21:BB22)</f>
        <v>-1793</v>
      </c>
      <c r="BD23" s="25">
        <f>+BD21+BD22</f>
        <v>0</v>
      </c>
      <c r="BE23" s="24"/>
      <c r="BF23" s="25">
        <f>+BF21+BF22</f>
        <v>0</v>
      </c>
      <c r="BG23" s="24"/>
      <c r="BH23" s="25">
        <f>+BH21+BH22</f>
        <v>0</v>
      </c>
      <c r="BI23" s="24"/>
      <c r="BJ23" s="25">
        <f>+BJ21+BJ22</f>
        <v>0</v>
      </c>
      <c r="BK23" s="23"/>
      <c r="BL23" s="25">
        <f>+BL21+BL22</f>
        <v>-10991</v>
      </c>
      <c r="BM23" s="24"/>
      <c r="BN23" s="25">
        <f>+BN21+BN22</f>
        <v>32563</v>
      </c>
      <c r="BO23" s="24"/>
      <c r="BP23" s="25">
        <f>+BP21+BP22</f>
        <v>-46880</v>
      </c>
      <c r="BQ23" s="24"/>
      <c r="BR23" s="25">
        <f>+BR21+BR22</f>
        <v>-25843</v>
      </c>
      <c r="BS23" s="24"/>
      <c r="BT23" s="25">
        <f>+BT21+BT22</f>
        <v>56848</v>
      </c>
      <c r="BU23" s="24"/>
      <c r="BV23" s="25">
        <f>+BV21+BV22</f>
        <v>-3158</v>
      </c>
    </row>
    <row r="24" spans="1:75" ht="19.5" customHeight="1" x14ac:dyDescent="0.25">
      <c r="A24" s="11" t="s">
        <v>152</v>
      </c>
      <c r="C24" s="13"/>
      <c r="K24" s="30"/>
      <c r="L24" s="33"/>
      <c r="M24" s="23"/>
      <c r="N24" s="33"/>
      <c r="O24" s="23"/>
      <c r="P24" s="33"/>
      <c r="Q24" s="33"/>
      <c r="R24" s="33"/>
      <c r="S24" s="33"/>
      <c r="T24" s="23"/>
      <c r="U24" s="23"/>
      <c r="V24" s="23"/>
      <c r="W24" s="23"/>
      <c r="X24" s="23"/>
      <c r="Y24" s="23"/>
      <c r="Z24" s="24"/>
      <c r="AA24" s="23"/>
      <c r="AB24" s="24"/>
      <c r="AC24" s="23"/>
      <c r="AD24" s="33"/>
      <c r="AE24" s="33"/>
      <c r="AF24" s="33"/>
      <c r="AG24" s="23"/>
      <c r="AJ24" s="30"/>
      <c r="AK24" s="33"/>
      <c r="AL24" s="23"/>
      <c r="AM24" s="33"/>
      <c r="AN24" s="23"/>
      <c r="AO24" s="33"/>
      <c r="AP24" s="23"/>
      <c r="AQ24" s="23"/>
      <c r="AR24" s="33"/>
      <c r="AS24" s="33"/>
      <c r="AT24" s="33"/>
      <c r="AU24" s="23"/>
      <c r="AV24" s="23"/>
      <c r="AW24" s="23"/>
      <c r="AX24" s="23"/>
      <c r="AY24" s="24"/>
      <c r="AZ24" s="23"/>
      <c r="BA24" s="24"/>
      <c r="BB24" s="33"/>
      <c r="BD24" s="30"/>
      <c r="BE24" s="33"/>
      <c r="BF24" s="23"/>
      <c r="BG24" s="33"/>
      <c r="BH24" s="23"/>
      <c r="BI24" s="33"/>
      <c r="BJ24" s="23"/>
      <c r="BK24" s="23"/>
      <c r="BL24" s="33"/>
      <c r="BM24" s="33"/>
      <c r="BN24" s="33"/>
      <c r="BO24" s="23"/>
      <c r="BP24" s="23"/>
      <c r="BQ24" s="23"/>
      <c r="BR24" s="23"/>
      <c r="BS24" s="24"/>
      <c r="BT24" s="23"/>
      <c r="BU24" s="24"/>
      <c r="BV24" s="33"/>
    </row>
    <row r="25" spans="1:75" ht="14.1" customHeight="1" x14ac:dyDescent="0.25">
      <c r="B25" s="11" t="s">
        <v>153</v>
      </c>
      <c r="C25" s="13"/>
      <c r="K25" s="30"/>
      <c r="L25" s="33"/>
      <c r="M25" s="23"/>
      <c r="N25" s="33"/>
      <c r="O25" s="23"/>
      <c r="P25" s="33"/>
      <c r="Q25" s="33"/>
      <c r="R25" s="33"/>
      <c r="S25" s="33"/>
      <c r="T25" s="23"/>
      <c r="U25" s="23"/>
      <c r="V25" s="23"/>
      <c r="W25" s="23"/>
      <c r="X25" s="23"/>
      <c r="Y25" s="23"/>
      <c r="Z25" s="24"/>
      <c r="AA25" s="23"/>
      <c r="AB25" s="24"/>
      <c r="AC25" s="23"/>
      <c r="AD25" s="33"/>
      <c r="AE25" s="33"/>
      <c r="AF25" s="33"/>
      <c r="AG25" s="23"/>
      <c r="AJ25" s="30"/>
      <c r="AK25" s="33"/>
      <c r="AL25" s="23"/>
      <c r="AM25" s="33"/>
      <c r="AN25" s="23"/>
      <c r="AO25" s="33"/>
      <c r="AP25" s="23"/>
      <c r="AQ25" s="23"/>
      <c r="AR25" s="33"/>
      <c r="AS25" s="33"/>
      <c r="AT25" s="33"/>
      <c r="AU25" s="23"/>
      <c r="AV25" s="23"/>
      <c r="AW25" s="23"/>
      <c r="AX25" s="23"/>
      <c r="AY25" s="24"/>
      <c r="AZ25" s="23"/>
      <c r="BA25" s="24"/>
      <c r="BB25" s="33"/>
      <c r="BD25" s="30"/>
      <c r="BE25" s="33"/>
      <c r="BF25" s="23"/>
      <c r="BG25" s="33"/>
      <c r="BH25" s="23"/>
      <c r="BI25" s="33"/>
      <c r="BJ25" s="23"/>
      <c r="BK25" s="23"/>
      <c r="BL25" s="33"/>
      <c r="BM25" s="33"/>
      <c r="BN25" s="33"/>
      <c r="BO25" s="23"/>
      <c r="BP25" s="23"/>
      <c r="BQ25" s="23"/>
      <c r="BR25" s="23"/>
      <c r="BS25" s="24"/>
      <c r="BT25" s="23"/>
      <c r="BU25" s="24"/>
      <c r="BV25" s="33"/>
    </row>
    <row r="26" spans="1:75" ht="14.1" customHeight="1" x14ac:dyDescent="0.25">
      <c r="B26" s="11" t="s">
        <v>154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3"/>
      <c r="Y26" s="24"/>
      <c r="Z26" s="24"/>
      <c r="AA26" s="24"/>
      <c r="AB26" s="24"/>
      <c r="AC26" s="24"/>
      <c r="AD26" s="24"/>
      <c r="AE26" s="24"/>
      <c r="AF26" s="24"/>
      <c r="AG26" s="24"/>
      <c r="AJ26" s="24"/>
      <c r="AK26" s="24"/>
      <c r="AL26" s="24"/>
      <c r="AM26" s="24"/>
      <c r="AN26" s="24"/>
      <c r="AO26" s="24"/>
      <c r="AP26" s="24"/>
      <c r="AQ26" s="23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D26" s="24"/>
      <c r="BE26" s="24"/>
      <c r="BF26" s="24"/>
      <c r="BG26" s="24"/>
      <c r="BH26" s="24"/>
      <c r="BI26" s="24"/>
      <c r="BJ26" s="24"/>
      <c r="BK26" s="23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</row>
    <row r="27" spans="1:75" s="49" customFormat="1" ht="15" x14ac:dyDescent="0.25">
      <c r="A27" s="44"/>
      <c r="B27" s="14"/>
      <c r="C27" s="11" t="s">
        <v>155</v>
      </c>
      <c r="D27" s="44"/>
      <c r="E27" s="44"/>
      <c r="F27" s="44"/>
      <c r="G27" s="44"/>
      <c r="H27" s="44"/>
      <c r="I27" s="54">
        <v>23</v>
      </c>
      <c r="K27" s="24">
        <v>0</v>
      </c>
      <c r="L27" s="24"/>
      <c r="M27" s="24">
        <v>0</v>
      </c>
      <c r="N27" s="24"/>
      <c r="O27" s="24">
        <v>0</v>
      </c>
      <c r="P27" s="24"/>
      <c r="Q27" s="24">
        <v>0</v>
      </c>
      <c r="R27" s="24"/>
      <c r="S27" s="24">
        <v>0</v>
      </c>
      <c r="T27" s="24"/>
      <c r="U27" s="24">
        <v>0</v>
      </c>
      <c r="V27" s="24"/>
      <c r="W27" s="24">
        <v>0</v>
      </c>
      <c r="X27" s="23"/>
      <c r="Y27" s="24">
        <v>0</v>
      </c>
      <c r="Z27" s="24"/>
      <c r="AA27" s="24">
        <v>-117657</v>
      </c>
      <c r="AB27" s="24"/>
      <c r="AC27" s="30">
        <v>-117657</v>
      </c>
      <c r="AD27" s="24"/>
      <c r="AE27" s="24">
        <v>0</v>
      </c>
      <c r="AF27" s="24"/>
      <c r="AG27" s="23">
        <v>-117657</v>
      </c>
      <c r="AJ27" s="24">
        <v>0</v>
      </c>
      <c r="AK27" s="24"/>
      <c r="AL27" s="24">
        <v>0</v>
      </c>
      <c r="AM27" s="24"/>
      <c r="AN27" s="24">
        <v>0</v>
      </c>
      <c r="AO27" s="24"/>
      <c r="AP27" s="24">
        <v>0</v>
      </c>
      <c r="AQ27" s="23"/>
      <c r="AR27" s="24">
        <v>0</v>
      </c>
      <c r="AS27" s="24"/>
      <c r="AT27" s="24">
        <v>0</v>
      </c>
      <c r="AU27" s="24"/>
      <c r="AV27" s="24">
        <v>0</v>
      </c>
      <c r="AW27" s="24"/>
      <c r="AX27" s="24">
        <v>0</v>
      </c>
      <c r="AY27" s="24"/>
      <c r="AZ27" s="24">
        <v>-87732</v>
      </c>
      <c r="BA27" s="24"/>
      <c r="BB27" s="24">
        <v>0</v>
      </c>
      <c r="BD27" s="24">
        <f t="shared" ref="BD27:BV27" si="3">ROUND(AJ27*$BC$1,0)</f>
        <v>0</v>
      </c>
      <c r="BE27" s="24"/>
      <c r="BF27" s="24">
        <f t="shared" si="3"/>
        <v>0</v>
      </c>
      <c r="BG27" s="24"/>
      <c r="BH27" s="24">
        <f t="shared" si="3"/>
        <v>0</v>
      </c>
      <c r="BI27" s="24"/>
      <c r="BJ27" s="24">
        <f t="shared" si="3"/>
        <v>0</v>
      </c>
      <c r="BK27" s="23"/>
      <c r="BL27" s="24">
        <f t="shared" si="3"/>
        <v>0</v>
      </c>
      <c r="BM27" s="24"/>
      <c r="BN27" s="24">
        <f t="shared" si="3"/>
        <v>0</v>
      </c>
      <c r="BO27" s="24"/>
      <c r="BP27" s="24">
        <f t="shared" si="3"/>
        <v>0</v>
      </c>
      <c r="BQ27" s="24"/>
      <c r="BR27" s="24">
        <f t="shared" si="3"/>
        <v>0</v>
      </c>
      <c r="BS27" s="24"/>
      <c r="BT27" s="24">
        <f t="shared" si="3"/>
        <v>-154507</v>
      </c>
      <c r="BU27" s="24"/>
      <c r="BV27" s="24">
        <f t="shared" si="3"/>
        <v>0</v>
      </c>
    </row>
    <row r="28" spans="1:75" ht="19.5" customHeight="1" thickBot="1" x14ac:dyDescent="0.3">
      <c r="A28" s="11" t="s">
        <v>158</v>
      </c>
      <c r="K28" s="55">
        <v>1449720</v>
      </c>
      <c r="L28" s="24"/>
      <c r="M28" s="55">
        <v>23897</v>
      </c>
      <c r="N28" s="24"/>
      <c r="O28" s="55">
        <v>-2474</v>
      </c>
      <c r="P28" s="24"/>
      <c r="Q28" s="55">
        <v>11407</v>
      </c>
      <c r="R28" s="24"/>
      <c r="S28" s="55">
        <v>0</v>
      </c>
      <c r="T28" s="24"/>
      <c r="U28" s="55">
        <v>1385086</v>
      </c>
      <c r="V28" s="24"/>
      <c r="W28" s="55">
        <v>-49431</v>
      </c>
      <c r="X28" s="23"/>
      <c r="Y28" s="55">
        <v>556792</v>
      </c>
      <c r="Z28" s="24"/>
      <c r="AA28" s="55">
        <v>1642998</v>
      </c>
      <c r="AB28" s="24"/>
      <c r="AC28" s="55">
        <v>5017995</v>
      </c>
      <c r="AD28" s="24"/>
      <c r="AE28" s="55">
        <v>194730</v>
      </c>
      <c r="AF28" s="24"/>
      <c r="AG28" s="55">
        <v>5212725</v>
      </c>
      <c r="AJ28" s="55">
        <f>+AJ23+AJ27+AJ19</f>
        <v>823176</v>
      </c>
      <c r="AK28" s="24"/>
      <c r="AL28" s="55">
        <f>+AL23+AL27+AL19</f>
        <v>13569</v>
      </c>
      <c r="AM28" s="24"/>
      <c r="AN28" s="55">
        <f>+AN23+AN27+AN19</f>
        <v>-1405</v>
      </c>
      <c r="AO28" s="24"/>
      <c r="AP28" s="55">
        <f>+AP23+AP27+AP19</f>
        <v>316156</v>
      </c>
      <c r="AQ28" s="23"/>
      <c r="AR28" s="55">
        <f>+AR23+AR27+AR19</f>
        <v>3587</v>
      </c>
      <c r="AS28" s="24"/>
      <c r="AT28" s="55">
        <f>+AT23+AT27+AT19</f>
        <v>0</v>
      </c>
      <c r="AU28" s="24"/>
      <c r="AV28" s="55">
        <f>+AV23+AV27+AV19</f>
        <v>-26619</v>
      </c>
      <c r="AW28" s="24"/>
      <c r="AX28" s="55">
        <f>+AX23+AX27+AX19</f>
        <v>-14674</v>
      </c>
      <c r="AY28" s="24"/>
      <c r="AZ28" s="55">
        <f>+AZ23+AZ27+AZ19</f>
        <v>1153278</v>
      </c>
      <c r="BA28" s="24"/>
      <c r="BB28" s="55">
        <f>+BB23+BB27+BB19</f>
        <v>43274</v>
      </c>
      <c r="BD28" s="55">
        <f>+BD23+BD27+BD19</f>
        <v>1449720</v>
      </c>
      <c r="BE28" s="24"/>
      <c r="BF28" s="55">
        <f>+BF23+BF27+BF19</f>
        <v>23897</v>
      </c>
      <c r="BG28" s="24"/>
      <c r="BH28" s="55">
        <f>+BH23+BH27+BH19</f>
        <v>-2474</v>
      </c>
      <c r="BI28" s="24"/>
      <c r="BJ28" s="55">
        <f>+BJ23+BJ27+BJ19</f>
        <v>556792</v>
      </c>
      <c r="BK28" s="23"/>
      <c r="BL28" s="55">
        <f>+BL23+BL27+BL19</f>
        <v>6317</v>
      </c>
      <c r="BM28" s="24"/>
      <c r="BN28" s="55">
        <f>+BN23+BN27+BN19</f>
        <v>0</v>
      </c>
      <c r="BO28" s="24"/>
      <c r="BP28" s="55">
        <f>+BP23+BP27+BP19</f>
        <v>-46880</v>
      </c>
      <c r="BQ28" s="24"/>
      <c r="BR28" s="55">
        <f>+BR23+BR27+BR19</f>
        <v>-25843</v>
      </c>
      <c r="BS28" s="24"/>
      <c r="BT28" s="79">
        <f>+BT23+BT27+BT19</f>
        <v>2031074</v>
      </c>
      <c r="BU28" s="24"/>
      <c r="BV28" s="79">
        <f>+BV23+BV27+BV19</f>
        <v>76211</v>
      </c>
    </row>
    <row r="29" spans="1:75" ht="39" customHeight="1" thickTop="1" x14ac:dyDescent="0.25">
      <c r="A29" s="49" t="str">
        <f>+ResultadoIntegral!A43</f>
        <v xml:space="preserve">The notes on pages 8 to 73 attached hereto are an integral part of the consolidated financial statements. </v>
      </c>
    </row>
    <row r="30" spans="1:75" ht="14.1" customHeight="1" x14ac:dyDescent="0.25">
      <c r="U30" s="56"/>
      <c r="AE30" s="57"/>
    </row>
    <row r="32" spans="1:75" ht="14.1" customHeight="1" x14ac:dyDescent="0.25">
      <c r="Q32" s="58"/>
      <c r="R32" s="58"/>
      <c r="S32" s="58"/>
      <c r="T32" s="58"/>
      <c r="U32" s="58"/>
      <c r="V32" s="58"/>
      <c r="W32" s="58"/>
      <c r="X32" s="58"/>
      <c r="Y32" s="58"/>
      <c r="Z32" s="59"/>
      <c r="AA32" s="58"/>
      <c r="AB32" s="59"/>
      <c r="AC32" s="58"/>
      <c r="AP32" s="58"/>
      <c r="AQ32" s="58"/>
      <c r="AR32" s="58"/>
      <c r="AS32" s="58"/>
      <c r="AT32" s="58"/>
      <c r="AU32" s="58"/>
      <c r="AV32" s="58"/>
      <c r="AW32" s="58"/>
      <c r="AX32" s="58"/>
      <c r="AY32" s="59"/>
      <c r="AZ32" s="58"/>
      <c r="BA32" s="59"/>
      <c r="BJ32" s="58"/>
      <c r="BK32" s="58"/>
      <c r="BL32" s="58"/>
      <c r="BM32" s="58"/>
      <c r="BN32" s="58"/>
      <c r="BO32" s="58"/>
      <c r="BP32" s="58"/>
      <c r="BQ32" s="58"/>
      <c r="BR32" s="58"/>
      <c r="BS32" s="59"/>
      <c r="BT32" s="58"/>
      <c r="BU32" s="59"/>
    </row>
    <row r="33" spans="17:74" ht="14.1" customHeight="1" x14ac:dyDescent="0.25">
      <c r="Q33" s="60"/>
      <c r="R33" s="60"/>
      <c r="S33" s="60"/>
      <c r="T33" s="60"/>
      <c r="U33" s="60"/>
      <c r="V33" s="60"/>
      <c r="W33" s="60"/>
      <c r="X33" s="60"/>
      <c r="Y33" s="60"/>
      <c r="Z33" s="59"/>
      <c r="AA33" s="60"/>
      <c r="AB33" s="59"/>
      <c r="AC33" s="60"/>
      <c r="AE33" s="60"/>
      <c r="AP33" s="60"/>
      <c r="AQ33" s="60"/>
      <c r="AR33" s="60"/>
      <c r="AS33" s="60"/>
      <c r="AT33" s="60"/>
      <c r="AU33" s="60"/>
      <c r="AV33" s="60"/>
      <c r="AW33" s="60"/>
      <c r="AX33" s="60"/>
      <c r="AY33" s="59"/>
      <c r="AZ33" s="60"/>
      <c r="BA33" s="59"/>
      <c r="BB33" s="60"/>
      <c r="BJ33" s="60"/>
      <c r="BK33" s="60"/>
      <c r="BL33" s="60"/>
      <c r="BM33" s="60"/>
      <c r="BN33" s="60"/>
      <c r="BO33" s="60"/>
      <c r="BP33" s="60"/>
      <c r="BQ33" s="60"/>
      <c r="BR33" s="60"/>
      <c r="BS33" s="59"/>
      <c r="BT33" s="60"/>
      <c r="BU33" s="59"/>
      <c r="BV33" s="60"/>
    </row>
    <row r="36" spans="17:74" ht="14.1" customHeight="1" x14ac:dyDescent="0.25">
      <c r="Q36" s="60"/>
      <c r="R36" s="60"/>
      <c r="S36" s="60"/>
      <c r="T36" s="60"/>
      <c r="U36" s="60"/>
      <c r="V36" s="60"/>
      <c r="W36" s="60"/>
      <c r="X36" s="60"/>
      <c r="Y36" s="60"/>
      <c r="AP36" s="60"/>
      <c r="AQ36" s="60"/>
      <c r="AR36" s="60"/>
      <c r="AS36" s="60"/>
      <c r="AT36" s="60"/>
      <c r="AU36" s="60"/>
      <c r="AV36" s="60"/>
      <c r="AW36" s="60"/>
      <c r="AX36" s="60"/>
      <c r="BJ36" s="60"/>
      <c r="BK36" s="60"/>
      <c r="BL36" s="60"/>
      <c r="BM36" s="60"/>
      <c r="BN36" s="60"/>
      <c r="BO36" s="60"/>
      <c r="BP36" s="60"/>
      <c r="BQ36" s="60"/>
      <c r="BR36" s="60"/>
    </row>
  </sheetData>
  <mergeCells count="1">
    <mergeCell ref="Q6:W6"/>
  </mergeCells>
  <pageMargins left="0.74803149606299213" right="0.74803149606299213" top="0.98425196850393704" bottom="0.78740157480314965" header="0" footer="0.39370078740157483"/>
  <pageSetup scale="59" firstPageNumber="6" orientation="landscape" useFirstPageNumber="1" r:id="rId1"/>
  <headerFooter>
    <oddFooter>&amp;C&amp;P</oddFooter>
  </headerFooter>
  <customProperties>
    <customPr name="KSheetIndex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Activo</vt:lpstr>
      <vt:lpstr>Pasivo</vt:lpstr>
      <vt:lpstr>ResultadoIntegral</vt:lpstr>
      <vt:lpstr>MP</vt:lpstr>
      <vt:lpstr>ResultadoIntegral!Área_de_impresión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magaly uzcategui</dc:creator>
  <cp:lastModifiedBy>Amelia Ibarra</cp:lastModifiedBy>
  <cp:lastPrinted>2015-07-22T23:27:22Z</cp:lastPrinted>
  <dcterms:created xsi:type="dcterms:W3CDTF">2002-05-15T19:52:03Z</dcterms:created>
  <dcterms:modified xsi:type="dcterms:W3CDTF">2015-08-04T13:37:47Z</dcterms:modified>
</cp:coreProperties>
</file>